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048" activeTab="0"/>
  </bookViews>
  <sheets>
    <sheet name="KOREA" sheetId="1" r:id="rId1"/>
    <sheet name="JAPAN" sheetId="2" r:id="rId2"/>
    <sheet name="S.ASIA (SG,ID,TH,VN)" sheetId="3" r:id="rId3"/>
    <sheet name="S.ASIA (LK,IN), RU &amp; CN" sheetId="4" r:id="rId4"/>
    <sheet name="截數期" sheetId="5" state="hidden" r:id="rId5"/>
    <sheet name="OLD S.E. Asia" sheetId="6" state="hidden" r:id="rId6"/>
    <sheet name="DATA" sheetId="7" state="hidden" r:id="rId7"/>
    <sheet name="JPS Ship" sheetId="8" state="hidden" r:id="rId8"/>
  </sheets>
  <definedNames>
    <definedName name="_xlnm.Print_Area" localSheetId="1">'JAPAN'!$A$1:$AX$73</definedName>
    <definedName name="_xlnm.Print_Area" localSheetId="5">'OLD S.E. Asia'!$A$1:$O$62</definedName>
    <definedName name="_xlnm.Print_Area" localSheetId="2">'S.ASIA (SG,ID,TH,VN)'!$A$1:$S$61</definedName>
    <definedName name="_xlnm.Print_Titles" localSheetId="7">'JPS Ship'!$1:$1</definedName>
  </definedNames>
  <calcPr fullCalcOnLoad="1"/>
</workbook>
</file>

<file path=xl/sharedStrings.xml><?xml version="1.0" encoding="utf-8"?>
<sst xmlns="http://schemas.openxmlformats.org/spreadsheetml/2006/main" count="1752" uniqueCount="688">
  <si>
    <t>Vessel / Voyage</t>
  </si>
  <si>
    <t>ETA</t>
  </si>
  <si>
    <t xml:space="preserve"> Vessel / Voyage</t>
  </si>
  <si>
    <t>SVC</t>
  </si>
  <si>
    <t>TERMINAL</t>
  </si>
  <si>
    <t>HONG KONG</t>
  </si>
  <si>
    <t>REV</t>
  </si>
  <si>
    <t>CLS</t>
  </si>
  <si>
    <t>ETD</t>
  </si>
  <si>
    <t>*** Schedule are subject to change without prior notice ***</t>
  </si>
  <si>
    <t>OUTBOUND DEPT</t>
  </si>
  <si>
    <t>INBOUND DEPT</t>
  </si>
  <si>
    <t xml:space="preserve"> Vessel / Voyage</t>
  </si>
  <si>
    <t>SVC</t>
  </si>
  <si>
    <t>HONG KONG</t>
  </si>
  <si>
    <t>ETA</t>
  </si>
  <si>
    <t>REV</t>
  </si>
  <si>
    <t>CLS</t>
  </si>
  <si>
    <t>ETD</t>
  </si>
  <si>
    <t>HOCHIMINH</t>
  </si>
  <si>
    <t>BANGKOK</t>
  </si>
  <si>
    <t>LAEM CHABANG</t>
  </si>
  <si>
    <t>HK/HO CHI MINH (CATLAI), BANGKOK (PAT) &amp; LAEM CHABANG - DIRECT SERVICE</t>
  </si>
  <si>
    <t>Floata S</t>
  </si>
  <si>
    <t>Accepting FCL cargoes at following China ports via Hong Kong &amp; Chiwan to all ports</t>
  </si>
  <si>
    <t>Vessel  / Voyage</t>
  </si>
  <si>
    <t>HAIPHONG</t>
  </si>
  <si>
    <t>SVC</t>
  </si>
  <si>
    <t>ETA</t>
  </si>
  <si>
    <t>REV</t>
  </si>
  <si>
    <t>CLS</t>
  </si>
  <si>
    <t xml:space="preserve"> Vessel / Voyage</t>
  </si>
  <si>
    <t>TERMINAL</t>
  </si>
  <si>
    <t>HONG KONG</t>
  </si>
  <si>
    <t>ETD</t>
  </si>
  <si>
    <t>JAKARTA</t>
  </si>
  <si>
    <t>DIRECT SERVICE TO KOREA</t>
  </si>
  <si>
    <t>HKT</t>
  </si>
  <si>
    <t>ISI</t>
  </si>
  <si>
    <t>IWK</t>
  </si>
  <si>
    <t>KCZ</t>
  </si>
  <si>
    <t>KNZ</t>
  </si>
  <si>
    <t>MAI</t>
  </si>
  <si>
    <t>MII</t>
  </si>
  <si>
    <t>MIZ</t>
  </si>
  <si>
    <t>MOJ</t>
  </si>
  <si>
    <t>NGO</t>
  </si>
  <si>
    <t>ONA</t>
  </si>
  <si>
    <t>OSA</t>
  </si>
  <si>
    <t>SBS</t>
  </si>
  <si>
    <t>SDJ</t>
  </si>
  <si>
    <t>SMN</t>
  </si>
  <si>
    <t>SMZ</t>
  </si>
  <si>
    <t>TAK</t>
  </si>
  <si>
    <t>THS</t>
  </si>
  <si>
    <t>TKS</t>
  </si>
  <si>
    <t>TMK</t>
  </si>
  <si>
    <t>TOY</t>
  </si>
  <si>
    <t>TRG</t>
  </si>
  <si>
    <t>TYO</t>
  </si>
  <si>
    <t>YAT</t>
  </si>
  <si>
    <t>YKK</t>
  </si>
  <si>
    <t>YOK</t>
  </si>
  <si>
    <t xml:space="preserve">Japan </t>
  </si>
  <si>
    <t>ETA BHS</t>
  </si>
  <si>
    <t>SINGAPORE</t>
  </si>
  <si>
    <t>PORT KELANG</t>
  </si>
  <si>
    <t>每周一班</t>
  </si>
  <si>
    <t>IMI</t>
  </si>
  <si>
    <t>POH</t>
  </si>
  <si>
    <t>ETD</t>
  </si>
  <si>
    <t>TIME</t>
  </si>
  <si>
    <t>HIT</t>
  </si>
  <si>
    <t>目的港</t>
  </si>
  <si>
    <t>班次</t>
  </si>
  <si>
    <t>截貨期</t>
  </si>
  <si>
    <t>航行時間</t>
  </si>
  <si>
    <t>6 天</t>
  </si>
  <si>
    <t>5 天</t>
  </si>
  <si>
    <t>Ho Chi Minh City - 胡志明市</t>
  </si>
  <si>
    <t>2 天</t>
  </si>
  <si>
    <t>Haiphong - 海防</t>
  </si>
  <si>
    <t>Bangkok - 曼谷</t>
  </si>
  <si>
    <t>逢周 六</t>
  </si>
  <si>
    <t>Laem Chabang - 南差班</t>
  </si>
  <si>
    <t>SVC</t>
  </si>
  <si>
    <t>TERMINAL</t>
  </si>
  <si>
    <t>PORT</t>
  </si>
  <si>
    <t>FKY</t>
  </si>
  <si>
    <t>IMB</t>
  </si>
  <si>
    <t>IMS</t>
  </si>
  <si>
    <t>TKY</t>
  </si>
  <si>
    <t xml:space="preserve">Tomakomai(TMK), </t>
  </si>
  <si>
    <t>Tokuyama(TKY)</t>
  </si>
  <si>
    <t xml:space="preserve">Toyama(TOY), </t>
  </si>
  <si>
    <t xml:space="preserve">Tsuruga(TRG), </t>
  </si>
  <si>
    <t xml:space="preserve">Tokyo(TYO), </t>
  </si>
  <si>
    <t>Yatsushiro(YAT),</t>
  </si>
  <si>
    <t xml:space="preserve">Tokushima(TKS), </t>
  </si>
  <si>
    <t>Yokohama(YOK)</t>
  </si>
  <si>
    <t xml:space="preserve">Yokkaichi(YKK), </t>
  </si>
  <si>
    <t xml:space="preserve">Toyohashi(THS), </t>
  </si>
  <si>
    <t xml:space="preserve">Takamatsu(TAK), </t>
  </si>
  <si>
    <t xml:space="preserve">Shimizu(SMZ), </t>
  </si>
  <si>
    <t xml:space="preserve">Sakaiminato(SMN), </t>
  </si>
  <si>
    <t>Sendai, Honshu(SDJ),</t>
  </si>
  <si>
    <t>SHIBUSHI(SBS)</t>
  </si>
  <si>
    <t xml:space="preserve">Osaka(OSA), </t>
  </si>
  <si>
    <t xml:space="preserve">Onahama(ONA), </t>
  </si>
  <si>
    <t>Nagoya(NGO),</t>
  </si>
  <si>
    <t xml:space="preserve">Moji(MOJ), </t>
  </si>
  <si>
    <t xml:space="preserve">Mizushima(MIZ), </t>
  </si>
  <si>
    <t xml:space="preserve">Miike(MII), </t>
  </si>
  <si>
    <t xml:space="preserve">Maizuru(MAI), </t>
  </si>
  <si>
    <t xml:space="preserve">Kanazawa(KNZ),  </t>
  </si>
  <si>
    <t xml:space="preserve">Kochi(KCZ), </t>
  </si>
  <si>
    <t xml:space="preserve">Iwakuni(IWK), </t>
  </si>
  <si>
    <t xml:space="preserve">Ishikari(ISI), </t>
  </si>
  <si>
    <t xml:space="preserve">Iyomishima(IMS),  </t>
  </si>
  <si>
    <t xml:space="preserve">Imari(IMI), </t>
  </si>
  <si>
    <t xml:space="preserve">Imabari(IMB), </t>
  </si>
  <si>
    <t xml:space="preserve">Hakata(HKT), </t>
  </si>
  <si>
    <t xml:space="preserve">Fukuyama(FKY), </t>
  </si>
  <si>
    <t>PORT</t>
  </si>
  <si>
    <t>FKY</t>
  </si>
  <si>
    <t>HKT</t>
  </si>
  <si>
    <t>IMB</t>
  </si>
  <si>
    <t>IMI</t>
  </si>
  <si>
    <r>
      <t xml:space="preserve"> Leliu </t>
    </r>
    <r>
      <rPr>
        <sz val="10"/>
        <color indexed="8"/>
        <rFont val="細明體"/>
        <family val="3"/>
      </rPr>
      <t>勒流</t>
    </r>
    <r>
      <rPr>
        <sz val="10"/>
        <color indexed="8"/>
        <rFont val="Times New Roman"/>
        <family val="1"/>
      </rPr>
      <t xml:space="preserve">, Rongqi </t>
    </r>
    <r>
      <rPr>
        <sz val="10"/>
        <color indexed="8"/>
        <rFont val="細明體"/>
        <family val="3"/>
      </rPr>
      <t>容奇</t>
    </r>
    <r>
      <rPr>
        <sz val="10"/>
        <color indexed="8"/>
        <rFont val="Times New Roman"/>
        <family val="1"/>
      </rPr>
      <t xml:space="preserve">), Sanshan </t>
    </r>
    <r>
      <rPr>
        <sz val="10"/>
        <color indexed="8"/>
        <rFont val="細明體"/>
        <family val="3"/>
      </rPr>
      <t>三山</t>
    </r>
    <r>
      <rPr>
        <sz val="10"/>
        <color indexed="8"/>
        <rFont val="Times New Roman"/>
        <family val="1"/>
      </rPr>
      <t xml:space="preserve">, Shantou </t>
    </r>
    <r>
      <rPr>
        <sz val="10"/>
        <color indexed="8"/>
        <rFont val="細明體"/>
        <family val="3"/>
      </rPr>
      <t>汕頭</t>
    </r>
    <r>
      <rPr>
        <sz val="10"/>
        <color indexed="8"/>
        <rFont val="Times New Roman"/>
        <family val="1"/>
      </rPr>
      <t xml:space="preserve">, Shekou </t>
    </r>
    <r>
      <rPr>
        <sz val="10"/>
        <color indexed="8"/>
        <rFont val="細明體"/>
        <family val="3"/>
      </rPr>
      <t>蛇口</t>
    </r>
    <r>
      <rPr>
        <sz val="10"/>
        <color indexed="8"/>
        <rFont val="Times New Roman"/>
        <family val="1"/>
      </rPr>
      <t xml:space="preserve">, Taiping </t>
    </r>
    <r>
      <rPr>
        <sz val="10"/>
        <color indexed="8"/>
        <rFont val="細明體"/>
        <family val="3"/>
      </rPr>
      <t>大平</t>
    </r>
    <r>
      <rPr>
        <sz val="10"/>
        <color indexed="8"/>
        <rFont val="Times New Roman"/>
        <family val="1"/>
      </rPr>
      <t xml:space="preserve">, Xiaolan </t>
    </r>
    <r>
      <rPr>
        <sz val="10"/>
        <color indexed="8"/>
        <rFont val="細明體"/>
        <family val="3"/>
      </rPr>
      <t>小欖</t>
    </r>
    <r>
      <rPr>
        <sz val="10"/>
        <color indexed="8"/>
        <rFont val="Times New Roman"/>
        <family val="1"/>
      </rPr>
      <t xml:space="preserve">,Yantian </t>
    </r>
    <r>
      <rPr>
        <sz val="10"/>
        <color indexed="8"/>
        <rFont val="細明體"/>
        <family val="3"/>
      </rPr>
      <t>鹽田</t>
    </r>
    <r>
      <rPr>
        <sz val="10"/>
        <color indexed="8"/>
        <rFont val="Times New Roman"/>
        <family val="1"/>
      </rPr>
      <t xml:space="preserve">, Zhanjiang </t>
    </r>
    <r>
      <rPr>
        <sz val="10"/>
        <color indexed="8"/>
        <rFont val="細明體"/>
        <family val="3"/>
      </rPr>
      <t>湛江</t>
    </r>
    <r>
      <rPr>
        <sz val="10"/>
        <color indexed="8"/>
        <rFont val="Times New Roman"/>
        <family val="1"/>
      </rPr>
      <t xml:space="preserve">, Zhaoqing </t>
    </r>
    <r>
      <rPr>
        <sz val="10"/>
        <color indexed="8"/>
        <rFont val="細明體"/>
        <family val="3"/>
      </rPr>
      <t>肇慶</t>
    </r>
    <r>
      <rPr>
        <sz val="10"/>
        <color indexed="8"/>
        <rFont val="Times New Roman"/>
        <family val="1"/>
      </rPr>
      <t xml:space="preserve">, Zhongshan </t>
    </r>
    <r>
      <rPr>
        <sz val="10"/>
        <color indexed="8"/>
        <rFont val="細明體"/>
        <family val="3"/>
      </rPr>
      <t>中山</t>
    </r>
    <r>
      <rPr>
        <sz val="10"/>
        <color indexed="8"/>
        <rFont val="Times New Roman"/>
        <family val="1"/>
      </rPr>
      <t xml:space="preserve">, Zhuhai (Jiuzhou) </t>
    </r>
    <r>
      <rPr>
        <sz val="10"/>
        <color indexed="8"/>
        <rFont val="細明體"/>
        <family val="3"/>
      </rPr>
      <t>珠海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細明體"/>
        <family val="3"/>
      </rPr>
      <t>九州港</t>
    </r>
    <r>
      <rPr>
        <sz val="10"/>
        <color indexed="8"/>
        <rFont val="Times New Roman"/>
        <family val="1"/>
      </rPr>
      <t xml:space="preserve">),  Mafang </t>
    </r>
    <r>
      <rPr>
        <sz val="10"/>
        <color indexed="8"/>
        <rFont val="細明體"/>
        <family val="3"/>
      </rPr>
      <t>馬房</t>
    </r>
    <r>
      <rPr>
        <sz val="10"/>
        <color indexed="8"/>
        <rFont val="Times New Roman"/>
        <family val="1"/>
      </rPr>
      <t xml:space="preserve">,  Xinhui </t>
    </r>
    <r>
      <rPr>
        <sz val="10"/>
        <color indexed="8"/>
        <rFont val="細明體"/>
        <family val="3"/>
      </rPr>
      <t>新會</t>
    </r>
    <r>
      <rPr>
        <sz val="10"/>
        <color indexed="8"/>
        <rFont val="Times New Roman"/>
        <family val="1"/>
      </rPr>
      <t xml:space="preserve">, Xiamen </t>
    </r>
    <r>
      <rPr>
        <sz val="10"/>
        <color indexed="8"/>
        <rFont val="細明體"/>
        <family val="3"/>
      </rPr>
      <t>廈門</t>
    </r>
  </si>
  <si>
    <r>
      <t xml:space="preserve">Foshan </t>
    </r>
    <r>
      <rPr>
        <sz val="10"/>
        <color indexed="8"/>
        <rFont val="細明體"/>
        <family val="3"/>
      </rPr>
      <t>佛山</t>
    </r>
    <r>
      <rPr>
        <sz val="10"/>
        <color indexed="8"/>
        <rFont val="Times New Roman"/>
        <family val="1"/>
      </rPr>
      <t xml:space="preserve">, Gaoming </t>
    </r>
    <r>
      <rPr>
        <sz val="10"/>
        <color indexed="8"/>
        <rFont val="細明體"/>
        <family val="3"/>
      </rPr>
      <t>高明</t>
    </r>
    <r>
      <rPr>
        <sz val="10"/>
        <color indexed="8"/>
        <rFont val="Times New Roman"/>
        <family val="1"/>
      </rPr>
      <t xml:space="preserve">, Gaolan </t>
    </r>
    <r>
      <rPr>
        <sz val="10"/>
        <color indexed="8"/>
        <rFont val="細明體"/>
        <family val="3"/>
      </rPr>
      <t>高欄港</t>
    </r>
    <r>
      <rPr>
        <sz val="10"/>
        <color indexed="8"/>
        <rFont val="Times New Roman"/>
        <family val="1"/>
      </rPr>
      <t xml:space="preserve">, Haikou </t>
    </r>
    <r>
      <rPr>
        <sz val="10"/>
        <color indexed="8"/>
        <rFont val="細明體"/>
        <family val="3"/>
      </rPr>
      <t>海口</t>
    </r>
    <r>
      <rPr>
        <sz val="10"/>
        <color indexed="8"/>
        <rFont val="Times New Roman"/>
        <family val="1"/>
      </rPr>
      <t xml:space="preserve">, Huadu </t>
    </r>
    <r>
      <rPr>
        <sz val="10"/>
        <color indexed="8"/>
        <rFont val="細明體"/>
        <family val="3"/>
      </rPr>
      <t>花都</t>
    </r>
    <r>
      <rPr>
        <sz val="10"/>
        <color indexed="8"/>
        <rFont val="Times New Roman"/>
        <family val="1"/>
      </rPr>
      <t xml:space="preserve">, Huizhou </t>
    </r>
    <r>
      <rPr>
        <sz val="10"/>
        <color indexed="8"/>
        <rFont val="細明體"/>
        <family val="3"/>
      </rPr>
      <t>惠州</t>
    </r>
    <r>
      <rPr>
        <sz val="10"/>
        <color indexed="8"/>
        <rFont val="Times New Roman"/>
        <family val="1"/>
      </rPr>
      <t xml:space="preserve">, Huangpu </t>
    </r>
    <r>
      <rPr>
        <sz val="10"/>
        <color indexed="8"/>
        <rFont val="細明體"/>
        <family val="3"/>
      </rPr>
      <t>黃埔</t>
    </r>
    <r>
      <rPr>
        <sz val="10"/>
        <color indexed="8"/>
        <rFont val="Times New Roman"/>
        <family val="1"/>
      </rPr>
      <t xml:space="preserve">, Jiangmen </t>
    </r>
    <r>
      <rPr>
        <sz val="10"/>
        <color indexed="8"/>
        <rFont val="細明體"/>
        <family val="3"/>
      </rPr>
      <t>江門</t>
    </r>
    <r>
      <rPr>
        <sz val="10"/>
        <color indexed="8"/>
        <rFont val="Times New Roman"/>
        <family val="1"/>
      </rPr>
      <t xml:space="preserve">, Jiujiang </t>
    </r>
    <r>
      <rPr>
        <sz val="10"/>
        <color indexed="8"/>
        <rFont val="細明體"/>
        <family val="3"/>
      </rPr>
      <t>九江</t>
    </r>
    <r>
      <rPr>
        <sz val="10"/>
        <color indexed="8"/>
        <rFont val="Times New Roman"/>
        <family val="1"/>
      </rPr>
      <t xml:space="preserve">, Lianhuashan </t>
    </r>
    <r>
      <rPr>
        <sz val="10"/>
        <color indexed="8"/>
        <rFont val="細明體"/>
        <family val="3"/>
      </rPr>
      <t>蓮花山</t>
    </r>
    <r>
      <rPr>
        <sz val="10"/>
        <color indexed="8"/>
        <rFont val="Times New Roman"/>
        <family val="1"/>
      </rPr>
      <t xml:space="preserve">,Nangang </t>
    </r>
    <r>
      <rPr>
        <sz val="10"/>
        <color indexed="8"/>
        <rFont val="細明體"/>
        <family val="3"/>
      </rPr>
      <t>南港</t>
    </r>
    <r>
      <rPr>
        <sz val="10"/>
        <color indexed="8"/>
        <rFont val="Times New Roman"/>
        <family val="1"/>
      </rPr>
      <t xml:space="preserve">,Nansha </t>
    </r>
    <r>
      <rPr>
        <sz val="10"/>
        <color indexed="8"/>
        <rFont val="細明體"/>
        <family val="3"/>
      </rPr>
      <t>南沙</t>
    </r>
    <r>
      <rPr>
        <sz val="10"/>
        <color indexed="8"/>
        <rFont val="Times New Roman"/>
        <family val="1"/>
      </rPr>
      <t xml:space="preserve">, Shunde </t>
    </r>
    <r>
      <rPr>
        <sz val="10"/>
        <color indexed="8"/>
        <rFont val="細明體"/>
        <family val="3"/>
      </rPr>
      <t>順德</t>
    </r>
    <r>
      <rPr>
        <sz val="10"/>
        <color indexed="8"/>
        <rFont val="Times New Roman"/>
        <family val="1"/>
      </rPr>
      <t xml:space="preserve"> (Beijiao </t>
    </r>
    <r>
      <rPr>
        <sz val="10"/>
        <color indexed="8"/>
        <rFont val="細明體"/>
        <family val="3"/>
      </rPr>
      <t>北滘</t>
    </r>
    <r>
      <rPr>
        <sz val="10"/>
        <color indexed="8"/>
        <rFont val="Times New Roman"/>
        <family val="1"/>
      </rPr>
      <t xml:space="preserve">, </t>
    </r>
  </si>
  <si>
    <t>每周三班</t>
  </si>
  <si>
    <t>TERMINAL</t>
  </si>
  <si>
    <t>Busan - 釜山</t>
  </si>
  <si>
    <t>Inchon - 仁川</t>
  </si>
  <si>
    <t>4 天</t>
  </si>
  <si>
    <t>Ulsan - 蔚山</t>
  </si>
  <si>
    <t>3 - 7 天</t>
  </si>
  <si>
    <t>Kwangyang - 關陽</t>
  </si>
  <si>
    <t>4 - 5 天</t>
  </si>
  <si>
    <t>Pohang - 浦項</t>
  </si>
  <si>
    <t>每周一班</t>
  </si>
  <si>
    <t xml:space="preserve">逢周一 </t>
  </si>
  <si>
    <t>6 天</t>
  </si>
  <si>
    <t>Nagoya - 名古屋</t>
  </si>
  <si>
    <t>逢周三</t>
  </si>
  <si>
    <t>４天</t>
  </si>
  <si>
    <t>Toyko - 東京</t>
  </si>
  <si>
    <t>５天</t>
  </si>
  <si>
    <t>Yokohama - 橫濱</t>
  </si>
  <si>
    <t>６天</t>
  </si>
  <si>
    <t>Xiamen - 廈門</t>
  </si>
  <si>
    <t>1 天</t>
  </si>
  <si>
    <t>Shanghai - 上海</t>
  </si>
  <si>
    <t>Singapore - 新加坡</t>
  </si>
  <si>
    <t>Port Kelang - 巴生港</t>
  </si>
  <si>
    <t>Penang - 檳城</t>
  </si>
  <si>
    <t>Jakarta - 雅加達</t>
  </si>
  <si>
    <t>HIT</t>
  </si>
  <si>
    <t>XIAMEN (HAITIAN)</t>
  </si>
  <si>
    <t>暫停</t>
  </si>
  <si>
    <t xml:space="preserve">逢周 六 </t>
  </si>
  <si>
    <t>AXT</t>
  </si>
  <si>
    <t xml:space="preserve">Akita(AXT), </t>
  </si>
  <si>
    <t>HIJ</t>
  </si>
  <si>
    <t>Hiroshima(HIJ)</t>
  </si>
  <si>
    <t>UKB</t>
  </si>
  <si>
    <t xml:space="preserve">Kobe(UKB), </t>
  </si>
  <si>
    <t>MYJ</t>
  </si>
  <si>
    <t xml:space="preserve">Matsuyama(MYJ), </t>
  </si>
  <si>
    <t>KIJ</t>
  </si>
  <si>
    <t xml:space="preserve">Niigata(KIJ), </t>
  </si>
  <si>
    <t>SEN</t>
  </si>
  <si>
    <t xml:space="preserve">Satsuma-Sendai Kagoshima(SEN), </t>
  </si>
  <si>
    <t>QINGDAO</t>
  </si>
  <si>
    <t>SURABAYA</t>
  </si>
  <si>
    <t>HK/ HAIPHONG - DIRECT SERVICE</t>
  </si>
  <si>
    <t>Accepting FCL cargoes to: Hanoi via Haiphong</t>
  </si>
  <si>
    <t>Accepting FCL cargoes to: Ujung Pandang, Palembang, Padang &amp; Banjarmashin - Via Jakarta</t>
  </si>
  <si>
    <t>每周二班</t>
  </si>
  <si>
    <t>Surabaya - 泗水</t>
  </si>
  <si>
    <t>9 天</t>
  </si>
  <si>
    <t>HK/ JAKARTA (UTC 1) &amp; SURABAYA - DIRECT SERVICE</t>
  </si>
  <si>
    <t xml:space="preserve">HK/ SHANGHAI , QINGDAO &amp; XIAMEN - DIRECT SERVICES                                                                </t>
  </si>
  <si>
    <t>HK/ SINGAPORE &amp;  PORT KELANG - DIRECT SERVICE</t>
  </si>
  <si>
    <t>Accepting FCL cargoes to: Yangon, Semarang, Pasir Gudang, Chittagong, Sihanoukville,  Panjang, Jambi &amp; Belawan Via Singapore</t>
  </si>
  <si>
    <t xml:space="preserve">Accepting FCL cargoes to: BMT , SCT &amp; Latkrabang via Laemchabang                     Danang , Phnom Penh &amp; Newport via Hochiminh </t>
  </si>
  <si>
    <t>Qingdao -  青島</t>
  </si>
  <si>
    <t xml:space="preserve">SHANGHAI </t>
  </si>
  <si>
    <t>Terminal</t>
  </si>
  <si>
    <t>CY</t>
  </si>
  <si>
    <t>Vessel/ Voyage</t>
  </si>
  <si>
    <t>SVC</t>
  </si>
  <si>
    <t>Terminal</t>
  </si>
  <si>
    <t>CY</t>
  </si>
  <si>
    <t>ETA</t>
  </si>
  <si>
    <t>REV</t>
  </si>
  <si>
    <t>CLS</t>
  </si>
  <si>
    <t>TIME</t>
  </si>
  <si>
    <t>HKG</t>
  </si>
  <si>
    <t>ETA</t>
  </si>
  <si>
    <t>ETD</t>
  </si>
  <si>
    <t>Hong Kong Office :</t>
  </si>
  <si>
    <t>Guangzhou Office :</t>
  </si>
  <si>
    <t>Unit 3304, North Tower, World Trade Centre,</t>
  </si>
  <si>
    <t>371 Huanshi Dong Road, Guangzhou, PRC.</t>
  </si>
  <si>
    <t xml:space="preserve">Tel : 852-25343700  </t>
  </si>
  <si>
    <t xml:space="preserve">Tel : 86-20-8760 6239   </t>
  </si>
  <si>
    <t>Fax :852-25435622</t>
  </si>
  <si>
    <t>Fax : 86-20-8760 6255</t>
  </si>
  <si>
    <t xml:space="preserve">E-mail : main@konghing.com.hk    </t>
  </si>
  <si>
    <t>E-mail Address : khgz@konghing.com.cn</t>
  </si>
  <si>
    <t>~Website : www.konghing.com.hk~</t>
  </si>
  <si>
    <t>SALES DEPT</t>
  </si>
  <si>
    <t xml:space="preserve">Tel : 25343734  </t>
  </si>
  <si>
    <t>E-mail : sales@konghing.com.hk</t>
  </si>
  <si>
    <t>BOOKING / FAX :25343786</t>
  </si>
  <si>
    <t xml:space="preserve">Tel : 25343742  </t>
  </si>
  <si>
    <t>E-mail : export@konghing.com.hk</t>
  </si>
  <si>
    <t>E-mail : cst@konghing.com.hk</t>
  </si>
  <si>
    <t xml:space="preserve">Tel : 25343770  </t>
  </si>
  <si>
    <t>E-mail : import@konghing.com.hk</t>
  </si>
  <si>
    <t>B/L DATA /FAX : 28052499</t>
  </si>
  <si>
    <t>CUSTOMER SVC (Booking)</t>
  </si>
  <si>
    <t xml:space="preserve">Tel : 25343788, 25343705  </t>
  </si>
  <si>
    <t>E-mail : cst@konghing.com.hk</t>
  </si>
  <si>
    <t>E-MAIL : export@konghing.com.hk</t>
  </si>
  <si>
    <t>Hong Kong</t>
  </si>
  <si>
    <t>Time</t>
  </si>
  <si>
    <t>Moji</t>
  </si>
  <si>
    <t>Closing</t>
  </si>
  <si>
    <t>Busan</t>
  </si>
  <si>
    <t>Akita</t>
  </si>
  <si>
    <t>Fukuyama</t>
  </si>
  <si>
    <t>Tokyo</t>
  </si>
  <si>
    <t>Toyama</t>
  </si>
  <si>
    <t>Toyohashi</t>
  </si>
  <si>
    <t>Tsuruga</t>
  </si>
  <si>
    <t>Yokkaichi</t>
  </si>
  <si>
    <t>Yokohama</t>
  </si>
  <si>
    <t>Imabari</t>
  </si>
  <si>
    <t>Iyomishima</t>
  </si>
  <si>
    <t>Tokushima</t>
  </si>
  <si>
    <t>Shibushi</t>
  </si>
  <si>
    <t>Yatsushiro</t>
  </si>
  <si>
    <t>*Except otherwise stated, all Japan cargoes T/S via Busan</t>
  </si>
  <si>
    <t>***SCHEDULES ARE SUBJECT TO CHANGE WITHOUT PRIOR NOTICE***</t>
  </si>
  <si>
    <t>FROM PUSAN</t>
  </si>
  <si>
    <t>2=Mon</t>
  </si>
  <si>
    <t>IYM</t>
  </si>
  <si>
    <t>Hiroshima(HIJ)</t>
  </si>
  <si>
    <t>SHIBUSHI(SBS)</t>
  </si>
  <si>
    <t>Tokuyama(TKY)</t>
  </si>
  <si>
    <t>Yokohama(YOK)</t>
  </si>
  <si>
    <t xml:space="preserve">Akita(AXT) </t>
  </si>
  <si>
    <t xml:space="preserve">Fukuyama(FKY) </t>
  </si>
  <si>
    <t xml:space="preserve">Hakata(HKT) </t>
  </si>
  <si>
    <t xml:space="preserve">Imabari(IMB) </t>
  </si>
  <si>
    <t xml:space="preserve">Imari(IMI) </t>
  </si>
  <si>
    <t xml:space="preserve">Ishikari(ISI) </t>
  </si>
  <si>
    <t xml:space="preserve">Iwakuni(IWK) </t>
  </si>
  <si>
    <t xml:space="preserve">Kobe(UKB) </t>
  </si>
  <si>
    <t xml:space="preserve">Kochi(KCZ) </t>
  </si>
  <si>
    <t xml:space="preserve">Kanazawa(KNZ)  </t>
  </si>
  <si>
    <t xml:space="preserve">Maizuru(MAI) </t>
  </si>
  <si>
    <t xml:space="preserve">Miike(MII) </t>
  </si>
  <si>
    <t xml:space="preserve">Mizushima(MIZ) </t>
  </si>
  <si>
    <t xml:space="preserve">Moji(MOJ) </t>
  </si>
  <si>
    <t xml:space="preserve">Matsuyama(MYJ) </t>
  </si>
  <si>
    <t>Nagoya(NGO)</t>
  </si>
  <si>
    <t xml:space="preserve">Niigata(KIJ) </t>
  </si>
  <si>
    <t xml:space="preserve">Onahama(ONA) </t>
  </si>
  <si>
    <t xml:space="preserve">Osaka(OSA) </t>
  </si>
  <si>
    <t>Sendai Honshu(SDJ)</t>
  </si>
  <si>
    <t xml:space="preserve">Sakaiminato(SMN) </t>
  </si>
  <si>
    <t xml:space="preserve">Shimizu(SMZ) </t>
  </si>
  <si>
    <t xml:space="preserve">Satsuma-Sendai Kagoshima(SEN) </t>
  </si>
  <si>
    <t xml:space="preserve">Takamatsu(TAK) </t>
  </si>
  <si>
    <t xml:space="preserve">Toyohashi(THS) </t>
  </si>
  <si>
    <t xml:space="preserve">Tokushima(TKS) </t>
  </si>
  <si>
    <t xml:space="preserve">Tomakomai(TMK) </t>
  </si>
  <si>
    <t xml:space="preserve">Toyama(TOY) </t>
  </si>
  <si>
    <t xml:space="preserve">Tsuruga(TRG) </t>
  </si>
  <si>
    <t xml:space="preserve">Tokyo(TYO) </t>
  </si>
  <si>
    <t>Yatsushiro(YAT)</t>
  </si>
  <si>
    <t xml:space="preserve">Yokkaichi(YKK) </t>
  </si>
  <si>
    <t>SERVICE</t>
  </si>
  <si>
    <t>ETA PUS</t>
  </si>
  <si>
    <t>ETD PUS</t>
  </si>
  <si>
    <t>CJX</t>
  </si>
  <si>
    <t>JWC4</t>
  </si>
  <si>
    <t>JWC5</t>
  </si>
  <si>
    <t>JSK4</t>
  </si>
  <si>
    <t>JSN1</t>
  </si>
  <si>
    <t>JST1</t>
  </si>
  <si>
    <t>Mon</t>
  </si>
  <si>
    <t>Tue</t>
  </si>
  <si>
    <t xml:space="preserve">Iyomishima(IYM)  </t>
  </si>
  <si>
    <t>Fri</t>
  </si>
  <si>
    <t>Wed</t>
  </si>
  <si>
    <t>Thur</t>
  </si>
  <si>
    <t>Sun</t>
  </si>
  <si>
    <t>Sat</t>
  </si>
  <si>
    <t>Web</t>
  </si>
  <si>
    <t>JMH1</t>
  </si>
  <si>
    <t>HMH3</t>
  </si>
  <si>
    <t>JSK1</t>
  </si>
  <si>
    <t>SCS</t>
  </si>
  <si>
    <t>CJH1</t>
  </si>
  <si>
    <t>CJH2</t>
  </si>
  <si>
    <t>JHS1</t>
  </si>
  <si>
    <t>wed</t>
  </si>
  <si>
    <t>JHS2</t>
  </si>
  <si>
    <t>JWC1</t>
  </si>
  <si>
    <t>JWC6</t>
  </si>
  <si>
    <t>JKS2</t>
  </si>
  <si>
    <t>JSK3</t>
  </si>
  <si>
    <t>JSK2</t>
  </si>
  <si>
    <t>JMN1</t>
  </si>
  <si>
    <t>JMN2</t>
  </si>
  <si>
    <t>JNK1</t>
  </si>
  <si>
    <t>JNK2</t>
  </si>
  <si>
    <t>JNK3</t>
  </si>
  <si>
    <t>JWC3</t>
  </si>
  <si>
    <t>JWC8</t>
  </si>
  <si>
    <t>CJT</t>
  </si>
  <si>
    <t>JTH2</t>
  </si>
  <si>
    <t>JHS1/2</t>
  </si>
  <si>
    <t>JWC2</t>
  </si>
  <si>
    <t>JTH1</t>
  </si>
  <si>
    <t>JTH4</t>
  </si>
  <si>
    <t>JKS3</t>
  </si>
  <si>
    <t>JKH2</t>
  </si>
  <si>
    <t>JKH2</t>
  </si>
  <si>
    <t>JSS1</t>
  </si>
  <si>
    <t>JMH3</t>
  </si>
  <si>
    <t>JKH1</t>
  </si>
  <si>
    <t>JKH3</t>
  </si>
  <si>
    <t>JKH3</t>
  </si>
  <si>
    <t>JKS1</t>
  </si>
  <si>
    <t>ETA POD</t>
  </si>
  <si>
    <t>JAPAN PORT</t>
  </si>
  <si>
    <t>Mon</t>
  </si>
  <si>
    <t>Tue</t>
  </si>
  <si>
    <t>Wed</t>
  </si>
  <si>
    <t>Thu</t>
  </si>
  <si>
    <t>Fri</t>
  </si>
  <si>
    <t>Sat</t>
  </si>
  <si>
    <t>Sun</t>
  </si>
  <si>
    <t>逢周 三</t>
  </si>
  <si>
    <t>Imari - 伊萬里</t>
  </si>
  <si>
    <t>每周一班</t>
  </si>
  <si>
    <t>Kochi</t>
  </si>
  <si>
    <t>Matsuyama</t>
  </si>
  <si>
    <t>Takamatsu</t>
  </si>
  <si>
    <t>Iwakuni</t>
  </si>
  <si>
    <t>KSM</t>
  </si>
  <si>
    <t>KASHIMA(KSM)</t>
  </si>
  <si>
    <t>每周四 班</t>
  </si>
  <si>
    <t>逢周 日</t>
  </si>
  <si>
    <t>3 天</t>
  </si>
  <si>
    <t>每周六 班</t>
  </si>
  <si>
    <t xml:space="preserve">逢周一  / 四 (2) / 六 </t>
  </si>
  <si>
    <t>KHP2</t>
  </si>
  <si>
    <t>BIH</t>
  </si>
  <si>
    <t>HPS1</t>
  </si>
  <si>
    <t>HPS2</t>
  </si>
  <si>
    <t>IHP</t>
  </si>
  <si>
    <t>KVX</t>
  </si>
  <si>
    <t>DINH VU</t>
  </si>
  <si>
    <t>GREEN PORT</t>
  </si>
  <si>
    <t>逢周一  / 三  /  四  (2)  /  六  (2)</t>
  </si>
  <si>
    <t>逢周一 / 三 /  六  (2)</t>
  </si>
  <si>
    <t>逢周 三 /  六  (2)</t>
  </si>
  <si>
    <t>逢周 三  / 五  / 日</t>
  </si>
  <si>
    <t>逢周 四</t>
  </si>
  <si>
    <t xml:space="preserve">逢周 三  </t>
  </si>
  <si>
    <t>每周五 班</t>
  </si>
  <si>
    <t>逢周一 / 二  / 日 (3)</t>
  </si>
  <si>
    <t>Ishikari</t>
  </si>
  <si>
    <t>Tomakomai</t>
  </si>
  <si>
    <t>HK/ JAPAN - HOKKAIDO EXPRESS SERVICE (Ishikari, Tomakomai)</t>
  </si>
  <si>
    <t>Hochiminh</t>
  </si>
  <si>
    <t>Haiphong</t>
  </si>
  <si>
    <t>Scan the QR code for getting updated schedule online</t>
  </si>
  <si>
    <t>IHX</t>
  </si>
  <si>
    <t>ETD</t>
  </si>
  <si>
    <t>HEUNG-A HOMEPAGE : http://ebiz.heungaline.com</t>
  </si>
  <si>
    <t>興亞LINE株式會社</t>
  </si>
  <si>
    <t>興亞LINE航線截貨時間表</t>
  </si>
  <si>
    <t>Nagasaki</t>
  </si>
  <si>
    <t>Oita</t>
  </si>
  <si>
    <t>OITA</t>
  </si>
  <si>
    <t>HIBIKI</t>
  </si>
  <si>
    <t>KUMAMOTO</t>
  </si>
  <si>
    <t>HOSOSHIMA</t>
  </si>
  <si>
    <t>NAGASAKI</t>
  </si>
  <si>
    <t>NGS</t>
  </si>
  <si>
    <t>HSM</t>
  </si>
  <si>
    <t>KMJ</t>
  </si>
  <si>
    <t>HBK</t>
  </si>
  <si>
    <t>OIT</t>
  </si>
  <si>
    <t>Heung A Line Co., Ltd.</t>
  </si>
  <si>
    <t>HEUNG A LINE</t>
  </si>
  <si>
    <t xml:space="preserve">                                                                               Osaka, Sakaiminato, Sendai-Honshu, Shimizu, Tokyo, Toyama, Toyohashi, Tsuruga, Yokkaichi, Yokohama)</t>
  </si>
  <si>
    <t>Satsuma-Sendai (Kagoshima)</t>
  </si>
  <si>
    <t>HK/ JAPAN - SHIKOKU / SETONAIKAI EXPRESS SERVICE (Imabari, Iwakuni, Iwakuni, Iyomishima, Kochi, Matsuyama, Takamatsu, Tokushima)   &lt;Kochi T/S via Kwangyang&gt;</t>
  </si>
  <si>
    <t>Hakata</t>
  </si>
  <si>
    <t>Hibiki</t>
  </si>
  <si>
    <t>Hososhima</t>
  </si>
  <si>
    <t>Imari</t>
  </si>
  <si>
    <t>Kumamoto</t>
  </si>
  <si>
    <t>Miike</t>
  </si>
  <si>
    <t>Naha</t>
  </si>
  <si>
    <t>Nagasaki</t>
  </si>
  <si>
    <t>Yatsushiro</t>
  </si>
  <si>
    <t>NAHA</t>
  </si>
  <si>
    <t>HK/ JAPAN - KYUSHU EXPRESS SERVICE &lt;Hakata, Hibiki, Hososhima, Imari, Kumamoto, Miike, Moji, Nagasaki, Naha, Oita, Satsuma-Sendai (Kagoshima), Shibushi,Yatsushiro&gt;                                                                                                                                                                                                &lt;Nagasaki T/S via Pusan New Port &gt;       &lt;Hibiki, Oita, Shibushi T/S via Kwanyang&gt;     &lt;Naha T/S via Pusan New Port&gt;</t>
  </si>
  <si>
    <t>NAHA</t>
  </si>
  <si>
    <t>Hibiki</t>
  </si>
  <si>
    <t>Hososhima</t>
  </si>
  <si>
    <t>Imari</t>
  </si>
  <si>
    <t>Kumamoto</t>
  </si>
  <si>
    <t>Miike</t>
  </si>
  <si>
    <t>Moji</t>
  </si>
  <si>
    <t>Sendai-Honshu</t>
  </si>
  <si>
    <t>Sakaiminato</t>
  </si>
  <si>
    <t>Osaka</t>
  </si>
  <si>
    <t>Shimizu</t>
  </si>
  <si>
    <t>Onahama</t>
  </si>
  <si>
    <t>Niigata</t>
  </si>
  <si>
    <t>Nagoya</t>
  </si>
  <si>
    <t>Mizushima</t>
  </si>
  <si>
    <t>Maizuru</t>
  </si>
  <si>
    <t>Kobe</t>
  </si>
  <si>
    <t>Kashima</t>
  </si>
  <si>
    <t>Kanazawa</t>
  </si>
  <si>
    <t>Hiroshima</t>
  </si>
  <si>
    <t>Hamada</t>
  </si>
  <si>
    <t>HK/ JAPAN - HONSHU EXPRESS SERVICE  (Akita, Fukuyama, Hamada, Hiroshima, Kanazawa ,Kashima, Kobe, Maizuru, Mizushima, Nagoya, Niigata, Onahama,</t>
  </si>
  <si>
    <t>HAMADA</t>
  </si>
  <si>
    <t>HAMADA</t>
  </si>
  <si>
    <t>IHP2</t>
  </si>
  <si>
    <t>Busan</t>
  </si>
  <si>
    <t>Ulsan</t>
  </si>
  <si>
    <t>Kwangyang</t>
  </si>
  <si>
    <t>Inchon</t>
  </si>
  <si>
    <t>HK/ INCHON (INC), BUSAN (PUS), ULSAN (USN), KWANGYANG (KAN)</t>
  </si>
  <si>
    <t>Laem Chabang</t>
  </si>
  <si>
    <t>Bangkok</t>
  </si>
  <si>
    <t>VIETNAM SERVICE</t>
  </si>
  <si>
    <t>Accepting FCL cargoes to: BMT , SCT &amp; Latkrabang via Laemchabang</t>
  </si>
  <si>
    <t>Accepting FCL cargoes to: Danang, Phnom Penh &amp; Newport via Hochiminh</t>
  </si>
  <si>
    <t>DIRECT SERVICE TO HOCHIMINH (CATLAI)</t>
  </si>
  <si>
    <t>DIRECT SERVICE TO HAIPHONG</t>
  </si>
  <si>
    <t>THAILAND SERVICE</t>
  </si>
  <si>
    <t>DIRECT SERVICE TO BANGKOK (PAT)  &amp; LAEM CHABANG</t>
  </si>
  <si>
    <t>Unit 4220-4225, Level 42, Metroplaza Tower 1,</t>
  </si>
  <si>
    <t>223 Hing Fong Road, Kwai Fong, N.T., Hong Kong</t>
  </si>
  <si>
    <t>Shenzhen Office :</t>
  </si>
  <si>
    <t xml:space="preserve">Rm 305, 3/F, Zhuoyue Mansion, NO.98, </t>
  </si>
  <si>
    <t xml:space="preserve">1st Fuhua Road,Futian Dist.,Shenzhen </t>
  </si>
  <si>
    <t xml:space="preserve">Tel: 86-755-25981800  </t>
  </si>
  <si>
    <t>Fax : 86-755-25981130</t>
  </si>
  <si>
    <t>E-mail Address : sales@heung-a-sz.com.cn</t>
  </si>
  <si>
    <t>SINOKOR HONGKONG 0285N</t>
  </si>
  <si>
    <t>HPS1</t>
  </si>
  <si>
    <t>KMTC BANGKOK 2106N</t>
  </si>
  <si>
    <t>KCT</t>
  </si>
  <si>
    <t>KMTC HAIPHONG 2106N</t>
  </si>
  <si>
    <t>CHT</t>
  </si>
  <si>
    <t>KMTC QINGDAO 2105N</t>
  </si>
  <si>
    <t>KMS</t>
  </si>
  <si>
    <t>PORT KLANG VOYAGER 2105N</t>
  </si>
  <si>
    <t>FEM</t>
  </si>
  <si>
    <t>SITC NANSHA 2106N</t>
  </si>
  <si>
    <t>TS QINGDAO 21007N</t>
  </si>
  <si>
    <t>KMTC NINGBO 2105N</t>
  </si>
  <si>
    <t>INCEDA 2107N</t>
  </si>
  <si>
    <t>-</t>
  </si>
  <si>
    <t>KMTC MANILA 2106S</t>
  </si>
  <si>
    <t>KI1</t>
  </si>
  <si>
    <t>DALIAN 2102S</t>
  </si>
  <si>
    <t>KCM</t>
  </si>
  <si>
    <t>KMTC JEBEL ALI 2106S</t>
  </si>
  <si>
    <t>TS NINGBO 21006S</t>
  </si>
  <si>
    <t>HONGKONG BRIDGE 0062S</t>
  </si>
  <si>
    <t>HYUNDAI UNITY 0130S</t>
  </si>
  <si>
    <t>ALABAMA 0016S</t>
  </si>
  <si>
    <t>KMTC MANILA 2107S</t>
  </si>
  <si>
    <t>KMTC JEBEL ALI 2107S</t>
  </si>
  <si>
    <t>HONGKONG BRIDGE 0063S</t>
  </si>
  <si>
    <t>ALABAMA 0017S</t>
  </si>
  <si>
    <t>ASIATIC SUN 2112S</t>
  </si>
  <si>
    <t>IHP2</t>
  </si>
  <si>
    <t>HEUNG-A AKITA 2112S</t>
  </si>
  <si>
    <t>SINOKOR HONGKONG 0286S</t>
  </si>
  <si>
    <t>ASIATIC SUN 2113S</t>
  </si>
  <si>
    <t>HEUNG-A AKITA 2113S</t>
  </si>
  <si>
    <t>PRIDE PACIFIC 2112S</t>
  </si>
  <si>
    <t>SINOKOR HONGKONG 0287S</t>
  </si>
  <si>
    <t>ASIATIC SUN 2114S</t>
  </si>
  <si>
    <t>HEUNG-A AKITA 2114S</t>
  </si>
  <si>
    <t>SKY ORION 2107S</t>
  </si>
  <si>
    <t>VTS</t>
  </si>
  <si>
    <t>SAWASDEE ATLANTIC 0019S</t>
  </si>
  <si>
    <t>KMTC JAKARTA 2107S</t>
  </si>
  <si>
    <t>KTS1</t>
  </si>
  <si>
    <t>KMTC NAGOYA 2107S</t>
  </si>
  <si>
    <t>KMTC SINGAPORE 2108S</t>
  </si>
  <si>
    <t>SAWASDEE PACIFIC 0021S</t>
  </si>
  <si>
    <t>Vostochny</t>
  </si>
  <si>
    <t>SINGAPORE, INDONESIA SERVICE</t>
  </si>
  <si>
    <t>DIRECT SERVICE TO SINGAPORE, JAKARTA, SURABAYA</t>
  </si>
  <si>
    <t>Accepting FCL cargoes to: Yangon, Chattogram via Singapore</t>
  </si>
  <si>
    <t>Singapore</t>
  </si>
  <si>
    <t>Jakarta</t>
  </si>
  <si>
    <t>Surabaya</t>
  </si>
  <si>
    <t>HONG KONG</t>
  </si>
  <si>
    <t>Busan</t>
  </si>
  <si>
    <t>Shanghai (WGQ5)</t>
  </si>
  <si>
    <t>Xiamen (HAITIAN)</t>
  </si>
  <si>
    <t>ETA</t>
  </si>
  <si>
    <t>REV</t>
  </si>
  <si>
    <t>CLS</t>
  </si>
  <si>
    <t>TIME</t>
  </si>
  <si>
    <t>ETD</t>
  </si>
  <si>
    <t>Colombo</t>
  </si>
  <si>
    <t>Nhava Sheva</t>
  </si>
  <si>
    <t>Mundra</t>
  </si>
  <si>
    <t>GCT (HUANGPU)</t>
  </si>
  <si>
    <t>SVC</t>
  </si>
  <si>
    <t>CCT (Shekou)</t>
  </si>
  <si>
    <t>NICT (Nansha)</t>
  </si>
  <si>
    <t>Inchon</t>
  </si>
  <si>
    <t>Taesan</t>
  </si>
  <si>
    <t>Kwangyang</t>
  </si>
  <si>
    <t>HUANGPU, SHEKOU, CHIWAN / BUSAN,  INCHON - DIRECT SERVICE
HUANGPU, NANSHA, SHEKOU/INCHON, TAESAN, KWANGYANG, BUSAN - DIRECT SERVICE
CY closing: One day before vessel ETA port of loading</t>
  </si>
  <si>
    <t>SRI LANKA, INDIA SERVICE - DIRECT SERVICE TO COLOMBO , NHAVA SHEVA , MUNDRA</t>
  </si>
  <si>
    <t>Vladivostok Fishery 
(RUVFP)</t>
  </si>
  <si>
    <t>Vladivostok Commercial
 (RUVVO)</t>
  </si>
  <si>
    <t>Vladivostok
Commercial</t>
  </si>
  <si>
    <t>Vladivostok
Fishery</t>
  </si>
  <si>
    <t>Vladivostok
Sollers</t>
  </si>
  <si>
    <t>CHINA SERVICE - DIRECT SERVICE TO SHANGHAI , XIAMEN</t>
  </si>
  <si>
    <t xml:space="preserve">RUSSIA DIRECT SERVICE EX HONG KONG TO VLADIVOSTOK COMMERCIAL (RUVVO) &amp; FISHERY (RUVFP) </t>
  </si>
  <si>
    <t>RUSSIA SERVICE TO VOSTOCHNY, VLADIVOSTOK  (COMMERCIAL, FISHERY, SOLLERS)  via Pusan</t>
  </si>
  <si>
    <t>ANX</t>
  </si>
  <si>
    <t>SIS</t>
  </si>
  <si>
    <t>NSC</t>
  </si>
  <si>
    <r>
      <t xml:space="preserve">Accepting FCL cargoes to:  Dandong </t>
    </r>
    <r>
      <rPr>
        <b/>
        <sz val="14"/>
        <color indexed="8"/>
        <rFont val="Times New Roman"/>
        <family val="1"/>
      </rPr>
      <t>(DOD)</t>
    </r>
    <r>
      <rPr>
        <b/>
        <sz val="16"/>
        <color indexed="8"/>
        <rFont val="Times New Roman"/>
        <family val="1"/>
      </rPr>
      <t xml:space="preserve"> - via Inchon</t>
    </r>
  </si>
  <si>
    <r>
      <t xml:space="preserve">Accepting FCL cargoes at following China ports via Hong Kong &amp; Chiwan to all ports
Foshan </t>
    </r>
    <r>
      <rPr>
        <b/>
        <sz val="12"/>
        <color indexed="8"/>
        <rFont val="細明體"/>
        <family val="3"/>
      </rPr>
      <t>佛山，</t>
    </r>
    <r>
      <rPr>
        <b/>
        <sz val="12"/>
        <color indexed="8"/>
        <rFont val="Times New Roman"/>
        <family val="1"/>
      </rPr>
      <t xml:space="preserve">Gaoming </t>
    </r>
    <r>
      <rPr>
        <b/>
        <sz val="12"/>
        <color indexed="8"/>
        <rFont val="細明體"/>
        <family val="3"/>
      </rPr>
      <t>高明，</t>
    </r>
    <r>
      <rPr>
        <b/>
        <sz val="12"/>
        <color indexed="8"/>
        <rFont val="Times New Roman"/>
        <family val="1"/>
      </rPr>
      <t xml:space="preserve">Gaolan </t>
    </r>
    <r>
      <rPr>
        <b/>
        <sz val="12"/>
        <color indexed="8"/>
        <rFont val="細明體"/>
        <family val="3"/>
      </rPr>
      <t>高欄港，</t>
    </r>
    <r>
      <rPr>
        <b/>
        <sz val="12"/>
        <color indexed="8"/>
        <rFont val="Times New Roman"/>
        <family val="1"/>
      </rPr>
      <t xml:space="preserve">Haikou </t>
    </r>
    <r>
      <rPr>
        <b/>
        <sz val="12"/>
        <color indexed="8"/>
        <rFont val="細明體"/>
        <family val="3"/>
      </rPr>
      <t>海口，</t>
    </r>
    <r>
      <rPr>
        <b/>
        <sz val="12"/>
        <color indexed="8"/>
        <rFont val="Times New Roman"/>
        <family val="1"/>
      </rPr>
      <t xml:space="preserve">Huadu </t>
    </r>
    <r>
      <rPr>
        <b/>
        <sz val="12"/>
        <color indexed="8"/>
        <rFont val="細明體"/>
        <family val="3"/>
      </rPr>
      <t>花都，</t>
    </r>
    <r>
      <rPr>
        <b/>
        <sz val="12"/>
        <color indexed="8"/>
        <rFont val="Times New Roman"/>
        <family val="1"/>
      </rPr>
      <t xml:space="preserve">Huizhou </t>
    </r>
    <r>
      <rPr>
        <b/>
        <sz val="12"/>
        <color indexed="8"/>
        <rFont val="細明體"/>
        <family val="3"/>
      </rPr>
      <t>惠州，</t>
    </r>
    <r>
      <rPr>
        <b/>
        <sz val="12"/>
        <color indexed="8"/>
        <rFont val="Times New Roman"/>
        <family val="1"/>
      </rPr>
      <t xml:space="preserve">Huangpu </t>
    </r>
    <r>
      <rPr>
        <b/>
        <sz val="12"/>
        <color indexed="8"/>
        <rFont val="細明體"/>
        <family val="3"/>
      </rPr>
      <t>黃埔，</t>
    </r>
    <r>
      <rPr>
        <b/>
        <sz val="12"/>
        <color indexed="8"/>
        <rFont val="Times New Roman"/>
        <family val="1"/>
      </rPr>
      <t xml:space="preserve">Jiangmen </t>
    </r>
    <r>
      <rPr>
        <b/>
        <sz val="12"/>
        <color indexed="8"/>
        <rFont val="細明體"/>
        <family val="3"/>
      </rPr>
      <t>江門，</t>
    </r>
    <r>
      <rPr>
        <b/>
        <sz val="12"/>
        <color indexed="8"/>
        <rFont val="Times New Roman"/>
        <family val="1"/>
      </rPr>
      <t xml:space="preserve">Jiujiang </t>
    </r>
    <r>
      <rPr>
        <b/>
        <sz val="12"/>
        <color indexed="8"/>
        <rFont val="細明體"/>
        <family val="3"/>
      </rPr>
      <t>九江，</t>
    </r>
    <r>
      <rPr>
        <b/>
        <sz val="12"/>
        <color indexed="8"/>
        <rFont val="Times New Roman"/>
        <family val="1"/>
      </rPr>
      <t xml:space="preserve">Lianhuashan </t>
    </r>
    <r>
      <rPr>
        <b/>
        <sz val="12"/>
        <color indexed="8"/>
        <rFont val="細明體"/>
        <family val="3"/>
      </rPr>
      <t>蓮花山，</t>
    </r>
    <r>
      <rPr>
        <b/>
        <sz val="12"/>
        <color indexed="8"/>
        <rFont val="Times New Roman"/>
        <family val="1"/>
      </rPr>
      <t xml:space="preserve">Nangang </t>
    </r>
    <r>
      <rPr>
        <b/>
        <sz val="12"/>
        <color indexed="8"/>
        <rFont val="細明體"/>
        <family val="3"/>
      </rPr>
      <t>南港，</t>
    </r>
    <r>
      <rPr>
        <b/>
        <sz val="12"/>
        <color indexed="8"/>
        <rFont val="Times New Roman"/>
        <family val="1"/>
      </rPr>
      <t xml:space="preserve">Nansha </t>
    </r>
    <r>
      <rPr>
        <b/>
        <sz val="12"/>
        <color indexed="8"/>
        <rFont val="細明體"/>
        <family val="3"/>
      </rPr>
      <t>南沙，</t>
    </r>
    <r>
      <rPr>
        <b/>
        <sz val="12"/>
        <color indexed="8"/>
        <rFont val="Times New Roman"/>
        <family val="1"/>
      </rPr>
      <t xml:space="preserve">Shunde </t>
    </r>
    <r>
      <rPr>
        <b/>
        <sz val="12"/>
        <color indexed="8"/>
        <rFont val="細明體"/>
        <family val="3"/>
      </rPr>
      <t>順德</t>
    </r>
    <r>
      <rPr>
        <b/>
        <sz val="12"/>
        <color indexed="8"/>
        <rFont val="Times New Roman"/>
        <family val="1"/>
      </rPr>
      <t xml:space="preserve"> (Beijiao </t>
    </r>
    <r>
      <rPr>
        <b/>
        <sz val="12"/>
        <color indexed="8"/>
        <rFont val="細明體"/>
        <family val="3"/>
      </rPr>
      <t>北滘，</t>
    </r>
    <r>
      <rPr>
        <b/>
        <sz val="12"/>
        <color indexed="8"/>
        <rFont val="Times New Roman"/>
        <family val="1"/>
      </rPr>
      <t xml:space="preserve">Leliu </t>
    </r>
    <r>
      <rPr>
        <b/>
        <sz val="12"/>
        <color indexed="8"/>
        <rFont val="細明體"/>
        <family val="3"/>
      </rPr>
      <t>勒流，</t>
    </r>
    <r>
      <rPr>
        <b/>
        <sz val="12"/>
        <color indexed="8"/>
        <rFont val="Times New Roman"/>
        <family val="1"/>
      </rPr>
      <t xml:space="preserve">Rongqi </t>
    </r>
    <r>
      <rPr>
        <b/>
        <sz val="12"/>
        <color indexed="8"/>
        <rFont val="細明體"/>
        <family val="3"/>
      </rPr>
      <t>容奇</t>
    </r>
    <r>
      <rPr>
        <b/>
        <sz val="12"/>
        <color indexed="8"/>
        <rFont val="Times New Roman"/>
        <family val="1"/>
      </rPr>
      <t xml:space="preserve"> )</t>
    </r>
    <r>
      <rPr>
        <b/>
        <sz val="12"/>
        <color indexed="8"/>
        <rFont val="細明體"/>
        <family val="3"/>
      </rPr>
      <t>，</t>
    </r>
    <r>
      <rPr>
        <b/>
        <sz val="12"/>
        <color indexed="8"/>
        <rFont val="Times New Roman"/>
        <family val="1"/>
      </rPr>
      <t xml:space="preserve">Sanshan </t>
    </r>
    <r>
      <rPr>
        <b/>
        <sz val="12"/>
        <color indexed="8"/>
        <rFont val="細明體"/>
        <family val="3"/>
      </rPr>
      <t>三山，</t>
    </r>
    <r>
      <rPr>
        <b/>
        <sz val="12"/>
        <color indexed="8"/>
        <rFont val="Times New Roman"/>
        <family val="1"/>
      </rPr>
      <t xml:space="preserve">Shantou </t>
    </r>
    <r>
      <rPr>
        <b/>
        <sz val="12"/>
        <color indexed="8"/>
        <rFont val="細明體"/>
        <family val="3"/>
      </rPr>
      <t>汕頭，</t>
    </r>
    <r>
      <rPr>
        <b/>
        <sz val="12"/>
        <color indexed="8"/>
        <rFont val="Times New Roman"/>
        <family val="1"/>
      </rPr>
      <t xml:space="preserve"> Shekou </t>
    </r>
    <r>
      <rPr>
        <b/>
        <sz val="12"/>
        <color indexed="8"/>
        <rFont val="細明體"/>
        <family val="3"/>
      </rPr>
      <t>蛇口，</t>
    </r>
    <r>
      <rPr>
        <b/>
        <sz val="12"/>
        <color indexed="8"/>
        <rFont val="Times New Roman"/>
        <family val="1"/>
      </rPr>
      <t xml:space="preserve">Taiping </t>
    </r>
    <r>
      <rPr>
        <b/>
        <sz val="12"/>
        <color indexed="8"/>
        <rFont val="細明體"/>
        <family val="3"/>
      </rPr>
      <t>大平，</t>
    </r>
    <r>
      <rPr>
        <b/>
        <sz val="12"/>
        <color indexed="8"/>
        <rFont val="Times New Roman"/>
        <family val="1"/>
      </rPr>
      <t xml:space="preserve">Xiaolan </t>
    </r>
    <r>
      <rPr>
        <b/>
        <sz val="12"/>
        <color indexed="8"/>
        <rFont val="細明體"/>
        <family val="3"/>
      </rPr>
      <t>小欖</t>
    </r>
    <r>
      <rPr>
        <b/>
        <sz val="12"/>
        <color indexed="8"/>
        <rFont val="Times New Roman"/>
        <family val="1"/>
      </rPr>
      <t xml:space="preserve"> ,Yantian </t>
    </r>
    <r>
      <rPr>
        <b/>
        <sz val="12"/>
        <color indexed="8"/>
        <rFont val="細明體"/>
        <family val="3"/>
      </rPr>
      <t>鹽田，</t>
    </r>
    <r>
      <rPr>
        <b/>
        <sz val="12"/>
        <color indexed="8"/>
        <rFont val="Times New Roman"/>
        <family val="1"/>
      </rPr>
      <t xml:space="preserve">Zhanjiang </t>
    </r>
    <r>
      <rPr>
        <b/>
        <sz val="12"/>
        <color indexed="8"/>
        <rFont val="細明體"/>
        <family val="3"/>
      </rPr>
      <t>湛江，</t>
    </r>
    <r>
      <rPr>
        <b/>
        <sz val="12"/>
        <color indexed="8"/>
        <rFont val="Times New Roman"/>
        <family val="1"/>
      </rPr>
      <t xml:space="preserve">Zhaoqing </t>
    </r>
    <r>
      <rPr>
        <b/>
        <sz val="12"/>
        <color indexed="8"/>
        <rFont val="細明體"/>
        <family val="3"/>
      </rPr>
      <t>肇慶，</t>
    </r>
    <r>
      <rPr>
        <b/>
        <sz val="12"/>
        <color indexed="8"/>
        <rFont val="Times New Roman"/>
        <family val="1"/>
      </rPr>
      <t xml:space="preserve"> Zhongshan </t>
    </r>
    <r>
      <rPr>
        <b/>
        <sz val="12"/>
        <color indexed="8"/>
        <rFont val="細明體"/>
        <family val="3"/>
      </rPr>
      <t>中山</t>
    </r>
    <r>
      <rPr>
        <b/>
        <sz val="12"/>
        <color indexed="8"/>
        <rFont val="Times New Roman"/>
        <family val="1"/>
      </rPr>
      <t xml:space="preserve">, Zhuhai (Jiuzhou) </t>
    </r>
    <r>
      <rPr>
        <b/>
        <sz val="12"/>
        <color indexed="8"/>
        <rFont val="細明體"/>
        <family val="3"/>
      </rPr>
      <t>珠海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細明體"/>
        <family val="3"/>
      </rPr>
      <t>九州港</t>
    </r>
    <r>
      <rPr>
        <b/>
        <sz val="12"/>
        <color indexed="8"/>
        <rFont val="Times New Roman"/>
        <family val="1"/>
      </rPr>
      <t xml:space="preserve">),  Mafang </t>
    </r>
    <r>
      <rPr>
        <b/>
        <sz val="12"/>
        <color indexed="8"/>
        <rFont val="細明體"/>
        <family val="3"/>
      </rPr>
      <t>馬房</t>
    </r>
    <r>
      <rPr>
        <b/>
        <sz val="12"/>
        <color indexed="8"/>
        <rFont val="Times New Roman"/>
        <family val="1"/>
      </rPr>
      <t xml:space="preserve">,  Xinhui </t>
    </r>
    <r>
      <rPr>
        <b/>
        <sz val="12"/>
        <color indexed="8"/>
        <rFont val="細明體"/>
        <family val="3"/>
      </rPr>
      <t>新會</t>
    </r>
    <r>
      <rPr>
        <b/>
        <sz val="12"/>
        <color indexed="8"/>
        <rFont val="Times New Roman"/>
        <family val="1"/>
      </rPr>
      <t xml:space="preserve">, Xiamen </t>
    </r>
    <r>
      <rPr>
        <b/>
        <sz val="12"/>
        <color indexed="8"/>
        <rFont val="細明體"/>
        <family val="3"/>
      </rPr>
      <t>廈門</t>
    </r>
  </si>
  <si>
    <r>
      <t xml:space="preserve">GENERAL AGENT : KONG HING AGENCY LTD.  </t>
    </r>
    <r>
      <rPr>
        <b/>
        <sz val="16"/>
        <color indexed="8"/>
        <rFont val="細明體"/>
        <family val="3"/>
      </rPr>
      <t>剛興船務代理有限公司</t>
    </r>
  </si>
  <si>
    <r>
      <t xml:space="preserve">Accepting FCL cargoes at following China ports via Hong Kong &amp; Chiwan to all ports
Foshan </t>
    </r>
    <r>
      <rPr>
        <b/>
        <sz val="12"/>
        <color indexed="8"/>
        <rFont val="細明體"/>
        <family val="3"/>
      </rPr>
      <t>佛山，</t>
    </r>
    <r>
      <rPr>
        <b/>
        <sz val="12"/>
        <color indexed="8"/>
        <rFont val="Times New Roman"/>
        <family val="1"/>
      </rPr>
      <t xml:space="preserve">Gaoming </t>
    </r>
    <r>
      <rPr>
        <b/>
        <sz val="12"/>
        <color indexed="8"/>
        <rFont val="細明體"/>
        <family val="3"/>
      </rPr>
      <t>高明，</t>
    </r>
    <r>
      <rPr>
        <b/>
        <sz val="12"/>
        <color indexed="8"/>
        <rFont val="Times New Roman"/>
        <family val="1"/>
      </rPr>
      <t xml:space="preserve">Gaolan </t>
    </r>
    <r>
      <rPr>
        <b/>
        <sz val="12"/>
        <color indexed="8"/>
        <rFont val="細明體"/>
        <family val="3"/>
      </rPr>
      <t>高欄港，</t>
    </r>
    <r>
      <rPr>
        <b/>
        <sz val="12"/>
        <color indexed="8"/>
        <rFont val="Times New Roman"/>
        <family val="1"/>
      </rPr>
      <t xml:space="preserve">Haikou </t>
    </r>
    <r>
      <rPr>
        <b/>
        <sz val="12"/>
        <color indexed="8"/>
        <rFont val="細明體"/>
        <family val="3"/>
      </rPr>
      <t>海口，</t>
    </r>
    <r>
      <rPr>
        <b/>
        <sz val="12"/>
        <color indexed="8"/>
        <rFont val="Times New Roman"/>
        <family val="1"/>
      </rPr>
      <t xml:space="preserve">Huadu </t>
    </r>
    <r>
      <rPr>
        <b/>
        <sz val="12"/>
        <color indexed="8"/>
        <rFont val="細明體"/>
        <family val="3"/>
      </rPr>
      <t>花都，</t>
    </r>
    <r>
      <rPr>
        <b/>
        <sz val="12"/>
        <color indexed="8"/>
        <rFont val="Times New Roman"/>
        <family val="1"/>
      </rPr>
      <t xml:space="preserve">Huizhou </t>
    </r>
    <r>
      <rPr>
        <b/>
        <sz val="12"/>
        <color indexed="8"/>
        <rFont val="細明體"/>
        <family val="3"/>
      </rPr>
      <t>惠州，</t>
    </r>
    <r>
      <rPr>
        <b/>
        <sz val="12"/>
        <color indexed="8"/>
        <rFont val="Times New Roman"/>
        <family val="1"/>
      </rPr>
      <t xml:space="preserve">Huangpu </t>
    </r>
    <r>
      <rPr>
        <b/>
        <sz val="12"/>
        <color indexed="8"/>
        <rFont val="細明體"/>
        <family val="3"/>
      </rPr>
      <t>黃埔，</t>
    </r>
    <r>
      <rPr>
        <b/>
        <sz val="12"/>
        <color indexed="8"/>
        <rFont val="Times New Roman"/>
        <family val="1"/>
      </rPr>
      <t xml:space="preserve">Jiangmen </t>
    </r>
    <r>
      <rPr>
        <b/>
        <sz val="12"/>
        <color indexed="8"/>
        <rFont val="細明體"/>
        <family val="3"/>
      </rPr>
      <t>江門，</t>
    </r>
    <r>
      <rPr>
        <b/>
        <sz val="12"/>
        <color indexed="8"/>
        <rFont val="Times New Roman"/>
        <family val="1"/>
      </rPr>
      <t xml:space="preserve">Jiujiang </t>
    </r>
    <r>
      <rPr>
        <b/>
        <sz val="12"/>
        <color indexed="8"/>
        <rFont val="細明體"/>
        <family val="3"/>
      </rPr>
      <t>九江，</t>
    </r>
    <r>
      <rPr>
        <b/>
        <sz val="12"/>
        <color indexed="8"/>
        <rFont val="Times New Roman"/>
        <family val="1"/>
      </rPr>
      <t xml:space="preserve">Lianhuashan </t>
    </r>
    <r>
      <rPr>
        <b/>
        <sz val="12"/>
        <color indexed="8"/>
        <rFont val="細明體"/>
        <family val="3"/>
      </rPr>
      <t>蓮花山，</t>
    </r>
    <r>
      <rPr>
        <b/>
        <sz val="12"/>
        <color indexed="8"/>
        <rFont val="Times New Roman"/>
        <family val="1"/>
      </rPr>
      <t xml:space="preserve">Nangang </t>
    </r>
    <r>
      <rPr>
        <b/>
        <sz val="12"/>
        <color indexed="8"/>
        <rFont val="細明體"/>
        <family val="3"/>
      </rPr>
      <t>南港，</t>
    </r>
    <r>
      <rPr>
        <b/>
        <sz val="12"/>
        <color indexed="8"/>
        <rFont val="Times New Roman"/>
        <family val="1"/>
      </rPr>
      <t xml:space="preserve">Nansha </t>
    </r>
    <r>
      <rPr>
        <b/>
        <sz val="12"/>
        <color indexed="8"/>
        <rFont val="細明體"/>
        <family val="3"/>
      </rPr>
      <t>南沙，</t>
    </r>
    <r>
      <rPr>
        <b/>
        <sz val="12"/>
        <color indexed="8"/>
        <rFont val="Times New Roman"/>
        <family val="1"/>
      </rPr>
      <t xml:space="preserve">Shunde </t>
    </r>
    <r>
      <rPr>
        <b/>
        <sz val="12"/>
        <color indexed="8"/>
        <rFont val="細明體"/>
        <family val="3"/>
      </rPr>
      <t>順德</t>
    </r>
    <r>
      <rPr>
        <b/>
        <sz val="12"/>
        <color indexed="8"/>
        <rFont val="Times New Roman"/>
        <family val="1"/>
      </rPr>
      <t xml:space="preserve"> (Beijiao </t>
    </r>
    <r>
      <rPr>
        <b/>
        <sz val="12"/>
        <color indexed="8"/>
        <rFont val="細明體"/>
        <family val="3"/>
      </rPr>
      <t>北滘，</t>
    </r>
    <r>
      <rPr>
        <b/>
        <sz val="12"/>
        <color indexed="8"/>
        <rFont val="Times New Roman"/>
        <family val="1"/>
      </rPr>
      <t xml:space="preserve">Leliu </t>
    </r>
    <r>
      <rPr>
        <b/>
        <sz val="12"/>
        <color indexed="8"/>
        <rFont val="細明體"/>
        <family val="3"/>
      </rPr>
      <t>勒流，</t>
    </r>
    <r>
      <rPr>
        <b/>
        <sz val="12"/>
        <color indexed="8"/>
        <rFont val="Times New Roman"/>
        <family val="1"/>
      </rPr>
      <t xml:space="preserve">Rongqi </t>
    </r>
    <r>
      <rPr>
        <b/>
        <sz val="12"/>
        <color indexed="8"/>
        <rFont val="細明體"/>
        <family val="3"/>
      </rPr>
      <t>容奇</t>
    </r>
    <r>
      <rPr>
        <b/>
        <sz val="12"/>
        <color indexed="8"/>
        <rFont val="Times New Roman"/>
        <family val="1"/>
      </rPr>
      <t xml:space="preserve"> )</t>
    </r>
    <r>
      <rPr>
        <b/>
        <sz val="12"/>
        <color indexed="8"/>
        <rFont val="細明體"/>
        <family val="3"/>
      </rPr>
      <t>，</t>
    </r>
    <r>
      <rPr>
        <b/>
        <sz val="12"/>
        <color indexed="8"/>
        <rFont val="Times New Roman"/>
        <family val="1"/>
      </rPr>
      <t xml:space="preserve">Sanshan </t>
    </r>
    <r>
      <rPr>
        <b/>
        <sz val="12"/>
        <color indexed="8"/>
        <rFont val="細明體"/>
        <family val="3"/>
      </rPr>
      <t>三山，</t>
    </r>
    <r>
      <rPr>
        <b/>
        <sz val="12"/>
        <color indexed="8"/>
        <rFont val="Times New Roman"/>
        <family val="1"/>
      </rPr>
      <t xml:space="preserve">Shantou </t>
    </r>
    <r>
      <rPr>
        <b/>
        <sz val="12"/>
        <color indexed="8"/>
        <rFont val="細明體"/>
        <family val="3"/>
      </rPr>
      <t>汕頭，</t>
    </r>
    <r>
      <rPr>
        <b/>
        <sz val="12"/>
        <color indexed="8"/>
        <rFont val="Times New Roman"/>
        <family val="1"/>
      </rPr>
      <t xml:space="preserve"> Shekou </t>
    </r>
    <r>
      <rPr>
        <b/>
        <sz val="12"/>
        <color indexed="8"/>
        <rFont val="細明體"/>
        <family val="3"/>
      </rPr>
      <t>蛇口，</t>
    </r>
    <r>
      <rPr>
        <b/>
        <sz val="12"/>
        <color indexed="8"/>
        <rFont val="Times New Roman"/>
        <family val="1"/>
      </rPr>
      <t xml:space="preserve">Taiping </t>
    </r>
    <r>
      <rPr>
        <b/>
        <sz val="12"/>
        <color indexed="8"/>
        <rFont val="細明體"/>
        <family val="3"/>
      </rPr>
      <t>大平，</t>
    </r>
    <r>
      <rPr>
        <b/>
        <sz val="12"/>
        <color indexed="8"/>
        <rFont val="Times New Roman"/>
        <family val="1"/>
      </rPr>
      <t xml:space="preserve">Xiaolan </t>
    </r>
    <r>
      <rPr>
        <b/>
        <sz val="12"/>
        <color indexed="8"/>
        <rFont val="細明體"/>
        <family val="3"/>
      </rPr>
      <t>小欖</t>
    </r>
    <r>
      <rPr>
        <b/>
        <sz val="12"/>
        <color indexed="8"/>
        <rFont val="Times New Roman"/>
        <family val="1"/>
      </rPr>
      <t xml:space="preserve"> ,Yantian </t>
    </r>
    <r>
      <rPr>
        <b/>
        <sz val="12"/>
        <color indexed="8"/>
        <rFont val="細明體"/>
        <family val="3"/>
      </rPr>
      <t>鹽田，</t>
    </r>
    <r>
      <rPr>
        <b/>
        <sz val="12"/>
        <color indexed="8"/>
        <rFont val="Times New Roman"/>
        <family val="1"/>
      </rPr>
      <t xml:space="preserve">Zhanjiang </t>
    </r>
    <r>
      <rPr>
        <b/>
        <sz val="12"/>
        <color indexed="8"/>
        <rFont val="細明體"/>
        <family val="3"/>
      </rPr>
      <t>湛江，</t>
    </r>
    <r>
      <rPr>
        <b/>
        <sz val="12"/>
        <color indexed="8"/>
        <rFont val="Times New Roman"/>
        <family val="1"/>
      </rPr>
      <t xml:space="preserve">Zhaoqing </t>
    </r>
    <r>
      <rPr>
        <b/>
        <sz val="12"/>
        <color indexed="8"/>
        <rFont val="細明體"/>
        <family val="3"/>
      </rPr>
      <t>肇慶，</t>
    </r>
    <r>
      <rPr>
        <b/>
        <sz val="12"/>
        <color indexed="8"/>
        <rFont val="Times New Roman"/>
        <family val="1"/>
      </rPr>
      <t xml:space="preserve"> Zhongshan </t>
    </r>
    <r>
      <rPr>
        <b/>
        <sz val="12"/>
        <color indexed="8"/>
        <rFont val="細明體"/>
        <family val="3"/>
      </rPr>
      <t>中山</t>
    </r>
    <r>
      <rPr>
        <b/>
        <sz val="12"/>
        <color indexed="8"/>
        <rFont val="Times New Roman"/>
        <family val="1"/>
      </rPr>
      <t xml:space="preserve">, Zhuhai (Jiuzhou) </t>
    </r>
    <r>
      <rPr>
        <b/>
        <sz val="12"/>
        <color indexed="8"/>
        <rFont val="細明體"/>
        <family val="3"/>
      </rPr>
      <t>珠海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細明體"/>
        <family val="3"/>
      </rPr>
      <t>九州港</t>
    </r>
    <r>
      <rPr>
        <b/>
        <sz val="12"/>
        <color indexed="8"/>
        <rFont val="Times New Roman"/>
        <family val="1"/>
      </rPr>
      <t xml:space="preserve">),  Mafang </t>
    </r>
    <r>
      <rPr>
        <b/>
        <sz val="12"/>
        <color indexed="8"/>
        <rFont val="細明體"/>
        <family val="3"/>
      </rPr>
      <t>馬房</t>
    </r>
    <r>
      <rPr>
        <b/>
        <sz val="12"/>
        <color indexed="8"/>
        <rFont val="Times New Roman"/>
        <family val="1"/>
      </rPr>
      <t xml:space="preserve">,  Xinhui </t>
    </r>
    <r>
      <rPr>
        <b/>
        <sz val="12"/>
        <color indexed="8"/>
        <rFont val="細明體"/>
        <family val="3"/>
      </rPr>
      <t>新會</t>
    </r>
    <r>
      <rPr>
        <b/>
        <sz val="12"/>
        <color indexed="8"/>
        <rFont val="Times New Roman"/>
        <family val="1"/>
      </rPr>
      <t xml:space="preserve">, Xiamen </t>
    </r>
    <r>
      <rPr>
        <b/>
        <sz val="12"/>
        <color indexed="8"/>
        <rFont val="細明體"/>
        <family val="3"/>
      </rPr>
      <t>廈門</t>
    </r>
  </si>
  <si>
    <t>SKIP</t>
  </si>
  <si>
    <t>-</t>
  </si>
  <si>
    <t>SKIP</t>
  </si>
  <si>
    <t>KTS1</t>
  </si>
  <si>
    <t>NSC</t>
  </si>
  <si>
    <t>SKY ORION / 2405S</t>
  </si>
  <si>
    <t>KMTC CHENNAI / 2404S</t>
  </si>
  <si>
    <t>BALTIC WEST / 2404S</t>
  </si>
  <si>
    <t xml:space="preserve"> </t>
  </si>
  <si>
    <r>
      <t xml:space="preserve">Accepting FCL cargoes at following China ports via Hong Kong &amp; Chiwan to all ports
Foshan </t>
    </r>
    <r>
      <rPr>
        <b/>
        <sz val="14"/>
        <color indexed="8"/>
        <rFont val="細明體"/>
        <family val="3"/>
      </rPr>
      <t>佛山，</t>
    </r>
    <r>
      <rPr>
        <b/>
        <sz val="14"/>
        <color indexed="8"/>
        <rFont val="Times New Roman"/>
        <family val="1"/>
      </rPr>
      <t xml:space="preserve">Gaoming </t>
    </r>
    <r>
      <rPr>
        <b/>
        <sz val="14"/>
        <color indexed="8"/>
        <rFont val="細明體"/>
        <family val="3"/>
      </rPr>
      <t>高明，</t>
    </r>
    <r>
      <rPr>
        <b/>
        <sz val="14"/>
        <color indexed="8"/>
        <rFont val="Times New Roman"/>
        <family val="1"/>
      </rPr>
      <t xml:space="preserve">Gaolan </t>
    </r>
    <r>
      <rPr>
        <b/>
        <sz val="14"/>
        <color indexed="8"/>
        <rFont val="細明體"/>
        <family val="3"/>
      </rPr>
      <t>高欄港，</t>
    </r>
    <r>
      <rPr>
        <b/>
        <sz val="14"/>
        <color indexed="8"/>
        <rFont val="Times New Roman"/>
        <family val="1"/>
      </rPr>
      <t xml:space="preserve">Haikou </t>
    </r>
    <r>
      <rPr>
        <b/>
        <sz val="14"/>
        <color indexed="8"/>
        <rFont val="細明體"/>
        <family val="3"/>
      </rPr>
      <t>海口，</t>
    </r>
    <r>
      <rPr>
        <b/>
        <sz val="14"/>
        <color indexed="8"/>
        <rFont val="Times New Roman"/>
        <family val="1"/>
      </rPr>
      <t xml:space="preserve">Huadu </t>
    </r>
    <r>
      <rPr>
        <b/>
        <sz val="14"/>
        <color indexed="8"/>
        <rFont val="細明體"/>
        <family val="3"/>
      </rPr>
      <t>花都，</t>
    </r>
    <r>
      <rPr>
        <b/>
        <sz val="14"/>
        <color indexed="8"/>
        <rFont val="Times New Roman"/>
        <family val="1"/>
      </rPr>
      <t xml:space="preserve">Huizhou </t>
    </r>
    <r>
      <rPr>
        <b/>
        <sz val="14"/>
        <color indexed="8"/>
        <rFont val="細明體"/>
        <family val="3"/>
      </rPr>
      <t>惠州，</t>
    </r>
    <r>
      <rPr>
        <b/>
        <sz val="14"/>
        <color indexed="8"/>
        <rFont val="Times New Roman"/>
        <family val="1"/>
      </rPr>
      <t xml:space="preserve">Huangpu </t>
    </r>
    <r>
      <rPr>
        <b/>
        <sz val="14"/>
        <color indexed="8"/>
        <rFont val="細明體"/>
        <family val="3"/>
      </rPr>
      <t>黃埔，</t>
    </r>
    <r>
      <rPr>
        <b/>
        <sz val="14"/>
        <color indexed="8"/>
        <rFont val="Times New Roman"/>
        <family val="1"/>
      </rPr>
      <t xml:space="preserve">Jiangmen </t>
    </r>
    <r>
      <rPr>
        <b/>
        <sz val="14"/>
        <color indexed="8"/>
        <rFont val="細明體"/>
        <family val="3"/>
      </rPr>
      <t>江門，</t>
    </r>
    <r>
      <rPr>
        <b/>
        <sz val="14"/>
        <color indexed="8"/>
        <rFont val="Times New Roman"/>
        <family val="1"/>
      </rPr>
      <t xml:space="preserve">Jiujiang </t>
    </r>
    <r>
      <rPr>
        <b/>
        <sz val="14"/>
        <color indexed="8"/>
        <rFont val="細明體"/>
        <family val="3"/>
      </rPr>
      <t>九江，</t>
    </r>
    <r>
      <rPr>
        <b/>
        <sz val="14"/>
        <color indexed="8"/>
        <rFont val="Times New Roman"/>
        <family val="1"/>
      </rPr>
      <t xml:space="preserve">Lianhuashan </t>
    </r>
    <r>
      <rPr>
        <b/>
        <sz val="14"/>
        <color indexed="8"/>
        <rFont val="細明體"/>
        <family val="3"/>
      </rPr>
      <t>蓮花山，</t>
    </r>
    <r>
      <rPr>
        <b/>
        <sz val="14"/>
        <color indexed="8"/>
        <rFont val="Times New Roman"/>
        <family val="1"/>
      </rPr>
      <t xml:space="preserve">Nangang </t>
    </r>
    <r>
      <rPr>
        <b/>
        <sz val="14"/>
        <color indexed="8"/>
        <rFont val="細明體"/>
        <family val="3"/>
      </rPr>
      <t>南港，</t>
    </r>
    <r>
      <rPr>
        <b/>
        <sz val="14"/>
        <color indexed="8"/>
        <rFont val="Times New Roman"/>
        <family val="1"/>
      </rPr>
      <t xml:space="preserve">Nansha </t>
    </r>
    <r>
      <rPr>
        <b/>
        <sz val="14"/>
        <color indexed="8"/>
        <rFont val="細明體"/>
        <family val="3"/>
      </rPr>
      <t>南沙，</t>
    </r>
    <r>
      <rPr>
        <b/>
        <sz val="14"/>
        <color indexed="8"/>
        <rFont val="Times New Roman"/>
        <family val="1"/>
      </rPr>
      <t xml:space="preserve">Shunde </t>
    </r>
    <r>
      <rPr>
        <b/>
        <sz val="14"/>
        <color indexed="8"/>
        <rFont val="細明體"/>
        <family val="3"/>
      </rPr>
      <t>順德</t>
    </r>
    <r>
      <rPr>
        <b/>
        <sz val="14"/>
        <color indexed="8"/>
        <rFont val="Times New Roman"/>
        <family val="1"/>
      </rPr>
      <t xml:space="preserve"> (Beijiao </t>
    </r>
    <r>
      <rPr>
        <b/>
        <sz val="14"/>
        <color indexed="8"/>
        <rFont val="細明體"/>
        <family val="3"/>
      </rPr>
      <t>北滘，</t>
    </r>
    <r>
      <rPr>
        <b/>
        <sz val="14"/>
        <color indexed="8"/>
        <rFont val="Times New Roman"/>
        <family val="1"/>
      </rPr>
      <t xml:space="preserve">Leliu </t>
    </r>
    <r>
      <rPr>
        <b/>
        <sz val="14"/>
        <color indexed="8"/>
        <rFont val="細明體"/>
        <family val="3"/>
      </rPr>
      <t>勒流，</t>
    </r>
    <r>
      <rPr>
        <b/>
        <sz val="14"/>
        <color indexed="8"/>
        <rFont val="Times New Roman"/>
        <family val="1"/>
      </rPr>
      <t xml:space="preserve">Rongqi </t>
    </r>
    <r>
      <rPr>
        <b/>
        <sz val="14"/>
        <color indexed="8"/>
        <rFont val="細明體"/>
        <family val="3"/>
      </rPr>
      <t>容奇</t>
    </r>
    <r>
      <rPr>
        <b/>
        <sz val="14"/>
        <color indexed="8"/>
        <rFont val="Times New Roman"/>
        <family val="1"/>
      </rPr>
      <t xml:space="preserve"> )</t>
    </r>
    <r>
      <rPr>
        <b/>
        <sz val="14"/>
        <color indexed="8"/>
        <rFont val="細明體"/>
        <family val="3"/>
      </rPr>
      <t>，</t>
    </r>
    <r>
      <rPr>
        <b/>
        <sz val="14"/>
        <color indexed="8"/>
        <rFont val="Times New Roman"/>
        <family val="1"/>
      </rPr>
      <t xml:space="preserve">Sanshan </t>
    </r>
    <r>
      <rPr>
        <b/>
        <sz val="14"/>
        <color indexed="8"/>
        <rFont val="細明體"/>
        <family val="3"/>
      </rPr>
      <t>三山，</t>
    </r>
    <r>
      <rPr>
        <b/>
        <sz val="14"/>
        <color indexed="8"/>
        <rFont val="Times New Roman"/>
        <family val="1"/>
      </rPr>
      <t xml:space="preserve">Shantou </t>
    </r>
    <r>
      <rPr>
        <b/>
        <sz val="14"/>
        <color indexed="8"/>
        <rFont val="細明體"/>
        <family val="3"/>
      </rPr>
      <t>汕頭，</t>
    </r>
    <r>
      <rPr>
        <b/>
        <sz val="14"/>
        <color indexed="8"/>
        <rFont val="Times New Roman"/>
        <family val="1"/>
      </rPr>
      <t xml:space="preserve"> Shekou </t>
    </r>
    <r>
      <rPr>
        <b/>
        <sz val="14"/>
        <color indexed="8"/>
        <rFont val="細明體"/>
        <family val="3"/>
      </rPr>
      <t>蛇口，</t>
    </r>
    <r>
      <rPr>
        <b/>
        <sz val="14"/>
        <color indexed="8"/>
        <rFont val="Times New Roman"/>
        <family val="1"/>
      </rPr>
      <t xml:space="preserve">Taiping </t>
    </r>
    <r>
      <rPr>
        <b/>
        <sz val="14"/>
        <color indexed="8"/>
        <rFont val="細明體"/>
        <family val="3"/>
      </rPr>
      <t>大平，</t>
    </r>
    <r>
      <rPr>
        <b/>
        <sz val="14"/>
        <color indexed="8"/>
        <rFont val="Times New Roman"/>
        <family val="1"/>
      </rPr>
      <t xml:space="preserve">Xiaolan </t>
    </r>
    <r>
      <rPr>
        <b/>
        <sz val="14"/>
        <color indexed="8"/>
        <rFont val="細明體"/>
        <family val="3"/>
      </rPr>
      <t>小欖</t>
    </r>
    <r>
      <rPr>
        <b/>
        <sz val="14"/>
        <color indexed="8"/>
        <rFont val="Times New Roman"/>
        <family val="1"/>
      </rPr>
      <t xml:space="preserve"> ,Yantian </t>
    </r>
    <r>
      <rPr>
        <b/>
        <sz val="14"/>
        <color indexed="8"/>
        <rFont val="細明體"/>
        <family val="3"/>
      </rPr>
      <t>鹽田，</t>
    </r>
    <r>
      <rPr>
        <b/>
        <sz val="14"/>
        <color indexed="8"/>
        <rFont val="Times New Roman"/>
        <family val="1"/>
      </rPr>
      <t xml:space="preserve">Zhanjiang </t>
    </r>
    <r>
      <rPr>
        <b/>
        <sz val="14"/>
        <color indexed="8"/>
        <rFont val="細明體"/>
        <family val="3"/>
      </rPr>
      <t>湛江，</t>
    </r>
    <r>
      <rPr>
        <b/>
        <sz val="14"/>
        <color indexed="8"/>
        <rFont val="Times New Roman"/>
        <family val="1"/>
      </rPr>
      <t xml:space="preserve">Zhaoqing </t>
    </r>
    <r>
      <rPr>
        <b/>
        <sz val="14"/>
        <color indexed="8"/>
        <rFont val="細明體"/>
        <family val="3"/>
      </rPr>
      <t>肇慶，</t>
    </r>
    <r>
      <rPr>
        <b/>
        <sz val="14"/>
        <color indexed="8"/>
        <rFont val="Times New Roman"/>
        <family val="1"/>
      </rPr>
      <t xml:space="preserve"> Zhongshan </t>
    </r>
    <r>
      <rPr>
        <b/>
        <sz val="14"/>
        <color indexed="8"/>
        <rFont val="細明體"/>
        <family val="3"/>
      </rPr>
      <t>中山</t>
    </r>
    <r>
      <rPr>
        <b/>
        <sz val="14"/>
        <color indexed="8"/>
        <rFont val="Times New Roman"/>
        <family val="1"/>
      </rPr>
      <t xml:space="preserve">, Zhuhai (Jiuzhou) </t>
    </r>
    <r>
      <rPr>
        <b/>
        <sz val="14"/>
        <color indexed="8"/>
        <rFont val="細明體"/>
        <family val="3"/>
      </rPr>
      <t>珠海</t>
    </r>
    <r>
      <rPr>
        <b/>
        <sz val="14"/>
        <color indexed="8"/>
        <rFont val="Times New Roman"/>
        <family val="1"/>
      </rPr>
      <t xml:space="preserve"> (</t>
    </r>
    <r>
      <rPr>
        <b/>
        <sz val="14"/>
        <color indexed="8"/>
        <rFont val="細明體"/>
        <family val="3"/>
      </rPr>
      <t>九州港</t>
    </r>
    <r>
      <rPr>
        <b/>
        <sz val="14"/>
        <color indexed="8"/>
        <rFont val="Times New Roman"/>
        <family val="1"/>
      </rPr>
      <t xml:space="preserve">),  Mafang </t>
    </r>
    <r>
      <rPr>
        <b/>
        <sz val="14"/>
        <color indexed="8"/>
        <rFont val="細明體"/>
        <family val="3"/>
      </rPr>
      <t>馬房</t>
    </r>
    <r>
      <rPr>
        <b/>
        <sz val="14"/>
        <color indexed="8"/>
        <rFont val="Times New Roman"/>
        <family val="1"/>
      </rPr>
      <t xml:space="preserve">,  Xinhui </t>
    </r>
    <r>
      <rPr>
        <b/>
        <sz val="14"/>
        <color indexed="8"/>
        <rFont val="細明體"/>
        <family val="3"/>
      </rPr>
      <t>新會</t>
    </r>
    <r>
      <rPr>
        <b/>
        <sz val="14"/>
        <color indexed="8"/>
        <rFont val="Times New Roman"/>
        <family val="1"/>
      </rPr>
      <t xml:space="preserve">, Xiamen </t>
    </r>
    <r>
      <rPr>
        <b/>
        <sz val="14"/>
        <color indexed="8"/>
        <rFont val="細明體"/>
        <family val="3"/>
      </rPr>
      <t>廈門</t>
    </r>
  </si>
  <si>
    <t xml:space="preserve"> </t>
  </si>
  <si>
    <t>HE SHENG / 2404S</t>
  </si>
  <si>
    <t>SAWASDEE ALTAIR / 2404N</t>
  </si>
  <si>
    <t>HEUNG-A XIAMEN / 2404N</t>
  </si>
  <si>
    <t>KMTC PUSAN / 2404N</t>
  </si>
  <si>
    <t>SAWASDEE RIGEL / 2404N</t>
  </si>
  <si>
    <t>PACIFIC CARRIER / 2404N</t>
  </si>
  <si>
    <t>POS QINGDAO / 1017N</t>
  </si>
  <si>
    <t>KMTC DALIAN / 2405S</t>
  </si>
  <si>
    <t>SAWASDEE ALTAIR / 2405S</t>
  </si>
  <si>
    <t>HEUNG-A AKITA / 2407S</t>
  </si>
  <si>
    <t>HEUNG-A HAIPHONG / 2404S</t>
  </si>
  <si>
    <t>CUL QINGDAO / 2404N</t>
  </si>
  <si>
    <t>SAWASDEE RIGEL / 12404N</t>
  </si>
  <si>
    <t>YOKOHAMA TRADER / 2407N</t>
  </si>
  <si>
    <t>KMTC XIAMEN / 2403N</t>
  </si>
  <si>
    <t>SAWASDEE XIAMEN / 2404N</t>
  </si>
  <si>
    <t>KMTC TOKYO / 2404N</t>
  </si>
  <si>
    <t>KMTC SINGAPORE / 2405N</t>
  </si>
  <si>
    <t>HEUNG-A AKITA / 2407N</t>
  </si>
  <si>
    <t>BALTIC WEST / 2403N</t>
  </si>
  <si>
    <t>TS XIAMEN / 24005N</t>
  </si>
  <si>
    <t>PACIFIC CARRIER / 2405N</t>
  </si>
  <si>
    <t>AS COLUMBIA / 2401S</t>
  </si>
  <si>
    <t>KMTC PUSAN / 2405S</t>
  </si>
  <si>
    <t>KMTC TOKYO / 2405S</t>
  </si>
  <si>
    <t>YOKOHAMA TRADER / 2408S</t>
  </si>
  <si>
    <t>HEUNG-A XIAMEN / 2405S</t>
  </si>
  <si>
    <t>HE SHENG / 2404N</t>
  </si>
  <si>
    <t>HEUNG-A XIAMEN / 2404N</t>
  </si>
  <si>
    <t>SAWASDEE XIAMEN / 2404N</t>
  </si>
  <si>
    <t>TS XIAMEN / 24005N</t>
  </si>
  <si>
    <t>KMTC SHENZHEN / 2404N</t>
  </si>
  <si>
    <t>KMTC NINGBO / 2404N</t>
  </si>
  <si>
    <t>HE SHENG / 2404N</t>
  </si>
  <si>
    <t>SKY ORION / 2405N</t>
  </si>
  <si>
    <t>SITC WENDE / 2405N</t>
  </si>
  <si>
    <t>DPW</t>
  </si>
  <si>
    <t>-</t>
  </si>
  <si>
    <t>POS QINGDAO / 1018N</t>
  </si>
  <si>
    <t>KMTC CHENNAI / 2405S</t>
  </si>
  <si>
    <t>AS COLUMBIA / 2402S</t>
  </si>
  <si>
    <t>HEUNG-A AKITA / 2408S</t>
  </si>
  <si>
    <t>YOKOHAMA TRADER / 2409S</t>
  </si>
  <si>
    <t>HIT</t>
  </si>
  <si>
    <t>HIT</t>
  </si>
  <si>
    <t>HPS1</t>
  </si>
  <si>
    <t>HPS1</t>
  </si>
  <si>
    <t>HEUNG-A XIAMEN / 2404N</t>
  </si>
  <si>
    <t>HE SHENG / 2404N</t>
  </si>
  <si>
    <t>HE SHENG / 2404N</t>
  </si>
  <si>
    <t>27-Apr (HJIT)</t>
  </si>
  <si>
    <t>-</t>
  </si>
  <si>
    <t>INCHEON VOYAGER / 2403N</t>
  </si>
  <si>
    <t>YOKOHAMA TRADER / 2408N</t>
  </si>
  <si>
    <t>11-May (HJIT)</t>
  </si>
  <si>
    <t>SAWASDEE CAPELLA / 2406N</t>
  </si>
  <si>
    <t>KMTC DALIAN / 2404N</t>
  </si>
  <si>
    <t>KMTC SURABAYA / 2403N</t>
  </si>
  <si>
    <t>KMTC TAIPEIS / 2405N</t>
  </si>
  <si>
    <t>SAWASDEE SHANGHAI / 2404N</t>
  </si>
  <si>
    <t>HEUNG-A HAIPHONG / 2404N</t>
  </si>
  <si>
    <t>SAWASDEE ALTAIR / 2405N</t>
  </si>
  <si>
    <t>PACIFIC CARRIER / 2406N</t>
  </si>
  <si>
    <t>11-May (ICT)</t>
  </si>
  <si>
    <t>BALTIC WEST / 2405S</t>
  </si>
  <si>
    <t>SKY ORION / 2406S</t>
  </si>
  <si>
    <t>SAWASDEE CAPELLA / 2407S</t>
  </si>
  <si>
    <t>HE SHENG / 2405S</t>
  </si>
  <si>
    <t>HEUNG-A HAIPHONG / 2404N</t>
  </si>
  <si>
    <t>SITC WENDE / 2405N</t>
  </si>
  <si>
    <t>DPW</t>
  </si>
  <si>
    <t>KMTC TAIPEIS / 2405N</t>
  </si>
  <si>
    <t>SAWASDEE SHANGHAI / 2404N</t>
  </si>
  <si>
    <t>INTERASIA ENHANCE / 034W</t>
  </si>
  <si>
    <t>WAN HAI 505 / 174W</t>
  </si>
  <si>
    <t>29-Apr (ICT)</t>
  </si>
  <si>
    <t xml:space="preserve"> </t>
  </si>
  <si>
    <t>03-May (HJIT)</t>
  </si>
  <si>
    <t>02-May (HJIT)</t>
  </si>
  <si>
    <t>05-May (ICT)</t>
  </si>
  <si>
    <t>10-May (HJIT)</t>
  </si>
  <si>
    <t>12-May (HJIT)</t>
  </si>
  <si>
    <t>HEUNG-A AKITA / 2408N</t>
  </si>
  <si>
    <t>17-May (HJIT)</t>
  </si>
  <si>
    <t>HEUNG-A XIAMEN / 2405N</t>
  </si>
  <si>
    <t>STARSHIP JUPITER / 2404N</t>
  </si>
  <si>
    <t>18-May (HJIT)</t>
  </si>
  <si>
    <t>SAWASDEE PACIFIC / 2405N</t>
  </si>
  <si>
    <t>KMTC CHENNAI / 2404N</t>
  </si>
  <si>
    <t>KMTC PUSAN / 2405N</t>
  </si>
  <si>
    <t>AS COLUMIA / 2401N</t>
  </si>
  <si>
    <t>POS QINGDAO / 1018N</t>
  </si>
  <si>
    <t>YOKOHAMA TRADER / 2407N</t>
  </si>
  <si>
    <t>KMTC PUSAN / 2404N</t>
  </si>
  <si>
    <t>SAWASDEE XIAMEN / 2404N</t>
  </si>
  <si>
    <t>HEUNG-A AKITA / 2407N</t>
  </si>
  <si>
    <t>KMTC TOKYO / 2404N</t>
  </si>
  <si>
    <t>BALTIC WEST / 2403N</t>
  </si>
  <si>
    <t>KMTC DALIAN / 2406S</t>
  </si>
  <si>
    <t>KMTC PUSAN / 2406S</t>
  </si>
  <si>
    <t>KMTC TOKYO / 2406S</t>
  </si>
  <si>
    <t>SAWASDEE ALTAIR / 2407S</t>
  </si>
  <si>
    <t>HEUNG-A AKITA / 2409S</t>
  </si>
  <si>
    <t>HEUNG-A HAIPHONG / 2405S</t>
  </si>
  <si>
    <t>YOKOHAMA TRADER / 2410S</t>
  </si>
  <si>
    <t>IHP2</t>
  </si>
  <si>
    <t>SAWASDEE ALTAIR / 2404N</t>
  </si>
  <si>
    <t>KTS1</t>
  </si>
  <si>
    <t>KTS1</t>
  </si>
  <si>
    <t>FEM</t>
  </si>
  <si>
    <t>IHP2</t>
  </si>
  <si>
    <t>KTS1</t>
  </si>
  <si>
    <t>KI1</t>
  </si>
  <si>
    <t>KMTC SINGAPORE / 2405N</t>
  </si>
  <si>
    <t>VTS</t>
  </si>
  <si>
    <t>SITC WENDE / 2405N</t>
  </si>
  <si>
    <t>DPW</t>
  </si>
  <si>
    <t>SKY ORION / 2405N</t>
  </si>
  <si>
    <t>VTS</t>
  </si>
  <si>
    <t>YOKOHAMA TRADER / 2408N</t>
  </si>
  <si>
    <t>SAWASDEE CAPELLA / 2406N</t>
  </si>
  <si>
    <t>KMTC QINGDAO / 2404N</t>
  </si>
  <si>
    <t>CUL QINGDAO / 2405N</t>
  </si>
  <si>
    <t>SAWASDEE RIGEL / 2405N</t>
  </si>
</sst>
</file>

<file path=xl/styles.xml><?xml version="1.0" encoding="utf-8"?>
<styleSheet xmlns="http://schemas.openxmlformats.org/spreadsheetml/2006/main">
  <numFmts count="4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M&quot;#,##0;\-&quot;RM&quot;#,##0"/>
    <numFmt numFmtId="183" formatCode="&quot;RM&quot;#,##0;[Red]\-&quot;RM&quot;#,##0"/>
    <numFmt numFmtId="184" formatCode="&quot;RM&quot;#,##0.00;\-&quot;RM&quot;#,##0.00"/>
    <numFmt numFmtId="185" formatCode="&quot;RM&quot;#,##0.00;[Red]\-&quot;RM&quot;#,##0.00"/>
    <numFmt numFmtId="186" formatCode="_-&quot;RM&quot;* #,##0_-;\-&quot;RM&quot;* #,##0_-;_-&quot;RM&quot;* &quot;-&quot;_-;_-@_-"/>
    <numFmt numFmtId="187" formatCode="_-* #,##0_-;\-* #,##0_-;_-* &quot;-&quot;_-;_-@_-"/>
    <numFmt numFmtId="188" formatCode="_-&quot;RM&quot;* #,##0.00_-;\-&quot;RM&quot;* #,##0.00_-;_-&quot;RM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[$-409]dddd\,\ mmmm\ dd\,\ yyyy"/>
    <numFmt numFmtId="197" formatCode="[$-409]d\-mmm;@"/>
    <numFmt numFmtId="198" formatCode="m&quot;月&quot;d&quot;日&quot;"/>
    <numFmt numFmtId="199" formatCode="[$-C04]dddd\,\ d\ mmmm\,\ yyyy"/>
    <numFmt numFmtId="200" formatCode="mmm\-yyyy"/>
    <numFmt numFmtId="201" formatCode="[$-409]h:mm:ss\ AM/PM"/>
    <numFmt numFmtId="202" formatCode="mm&quot;月&quot;dd&quot;日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\-mmm"/>
    <numFmt numFmtId="208" formatCode="dd\ mmm"/>
    <numFmt numFmtId="209" formatCode="d\ mmm"/>
    <numFmt numFmtId="210" formatCode="0.00_);[Red]\(0.00\)"/>
    <numFmt numFmtId="211" formatCode="dd/mm"/>
  </numFmts>
  <fonts count="7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8"/>
      <name val="Times New Roman"/>
      <family val="1"/>
    </font>
    <font>
      <sz val="9"/>
      <name val="細明體"/>
      <family val="3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u val="single"/>
      <sz val="6.6"/>
      <color indexed="12"/>
      <name val="新細明體"/>
      <family val="1"/>
    </font>
    <font>
      <u val="single"/>
      <sz val="6.6"/>
      <color indexed="36"/>
      <name val="新細明體"/>
      <family val="1"/>
    </font>
    <font>
      <b/>
      <sz val="24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b/>
      <sz val="18"/>
      <color indexed="8"/>
      <name val="新細明體"/>
      <family val="1"/>
    </font>
    <font>
      <sz val="18"/>
      <color indexed="8"/>
      <name val="Times New Roman"/>
      <family val="1"/>
    </font>
    <font>
      <sz val="18"/>
      <color indexed="8"/>
      <name val="新細明體"/>
      <family val="1"/>
    </font>
    <font>
      <b/>
      <sz val="16"/>
      <color indexed="8"/>
      <name val="細明體"/>
      <family val="3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b/>
      <sz val="28"/>
      <color indexed="8"/>
      <name val="新細明體"/>
      <family val="1"/>
    </font>
    <font>
      <b/>
      <sz val="18"/>
      <name val="新細明體"/>
      <family val="1"/>
    </font>
    <font>
      <b/>
      <sz val="12"/>
      <color indexed="8"/>
      <name val="細明體"/>
      <family val="3"/>
    </font>
    <font>
      <b/>
      <sz val="14"/>
      <name val="新細明體"/>
      <family val="1"/>
    </font>
    <font>
      <b/>
      <sz val="14"/>
      <color indexed="8"/>
      <name val="細明體"/>
      <family val="3"/>
    </font>
    <font>
      <b/>
      <sz val="14"/>
      <name val="Times New Roman"/>
      <family val="1"/>
    </font>
    <font>
      <b/>
      <sz val="16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29" fillId="3" borderId="0" applyNumberFormat="0" applyBorder="0" applyAlignment="0" applyProtection="0"/>
    <xf numFmtId="0" fontId="19" fillId="30" borderId="1" applyNumberFormat="0" applyAlignment="0" applyProtection="0"/>
    <xf numFmtId="0" fontId="28" fillId="31" borderId="2" applyNumberFormat="0" applyAlignment="0" applyProtection="0"/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0" fillId="0" borderId="6" applyNumberFormat="0" applyFill="0" applyAlignment="0" applyProtection="0"/>
    <xf numFmtId="0" fontId="17" fillId="32" borderId="0" applyNumberFormat="0" applyBorder="0" applyAlignment="0" applyProtection="0"/>
    <xf numFmtId="0" fontId="0" fillId="33" borderId="7" applyNumberFormat="0" applyFont="0" applyAlignment="0" applyProtection="0"/>
    <xf numFmtId="0" fontId="27" fillId="30" borderId="8" applyNumberFormat="0" applyAlignment="0" applyProtection="0"/>
    <xf numFmtId="0" fontId="2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7" fillId="0" borderId="10" applyNumberFormat="0" applyFill="0" applyAlignment="0" applyProtection="0"/>
    <xf numFmtId="0" fontId="58" fillId="35" borderId="0" applyNumberFormat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59" fillId="36" borderId="1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0" fillId="37" borderId="13" applyNumberFormat="0" applyFon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44" borderId="11" applyNumberFormat="0" applyAlignment="0" applyProtection="0"/>
    <xf numFmtId="0" fontId="67" fillId="36" borderId="17" applyNumberFormat="0" applyAlignment="0" applyProtection="0"/>
    <xf numFmtId="0" fontId="68" fillId="45" borderId="18" applyNumberFormat="0" applyAlignment="0" applyProtection="0"/>
    <xf numFmtId="0" fontId="69" fillId="46" borderId="0" applyNumberFormat="0" applyBorder="0" applyAlignment="0" applyProtection="0"/>
    <xf numFmtId="0" fontId="29" fillId="3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645">
    <xf numFmtId="0" fontId="0" fillId="0" borderId="0" xfId="0" applyAlignment="1">
      <alignment vertical="center"/>
    </xf>
    <xf numFmtId="0" fontId="1" fillId="47" borderId="0" xfId="0" applyNumberFormat="1" applyFont="1" applyFill="1" applyBorder="1" applyAlignment="1">
      <alignment vertical="center"/>
    </xf>
    <xf numFmtId="0" fontId="7" fillId="47" borderId="19" xfId="0" applyNumberFormat="1" applyFont="1" applyFill="1" applyBorder="1" applyAlignment="1">
      <alignment horizontal="left"/>
    </xf>
    <xf numFmtId="0" fontId="1" fillId="47" borderId="0" xfId="0" applyNumberFormat="1" applyFont="1" applyFill="1" applyBorder="1" applyAlignment="1">
      <alignment horizontal="center"/>
    </xf>
    <xf numFmtId="0" fontId="3" fillId="47" borderId="20" xfId="0" applyNumberFormat="1" applyFont="1" applyFill="1" applyBorder="1" applyAlignment="1">
      <alignment horizontal="center"/>
    </xf>
    <xf numFmtId="0" fontId="10" fillId="47" borderId="0" xfId="0" applyNumberFormat="1" applyFont="1" applyFill="1" applyAlignment="1">
      <alignment vertical="center"/>
    </xf>
    <xf numFmtId="0" fontId="10" fillId="47" borderId="0" xfId="0" applyNumberFormat="1" applyFont="1" applyFill="1" applyBorder="1" applyAlignment="1">
      <alignment vertical="center"/>
    </xf>
    <xf numFmtId="0" fontId="1" fillId="47" borderId="0" xfId="0" applyNumberFormat="1" applyFont="1" applyFill="1" applyAlignment="1">
      <alignment vertical="center"/>
    </xf>
    <xf numFmtId="0" fontId="11" fillId="47" borderId="0" xfId="0" applyNumberFormat="1" applyFont="1" applyFill="1" applyBorder="1" applyAlignment="1">
      <alignment horizontal="center" vertical="center"/>
    </xf>
    <xf numFmtId="16" fontId="1" fillId="47" borderId="21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left"/>
    </xf>
    <xf numFmtId="16" fontId="1" fillId="47" borderId="23" xfId="0" applyNumberFormat="1" applyFont="1" applyFill="1" applyBorder="1" applyAlignment="1">
      <alignment horizontal="center"/>
    </xf>
    <xf numFmtId="0" fontId="7" fillId="47" borderId="0" xfId="0" applyNumberFormat="1" applyFont="1" applyFill="1" applyBorder="1" applyAlignment="1">
      <alignment horizontal="left"/>
    </xf>
    <xf numFmtId="0" fontId="8" fillId="47" borderId="24" xfId="0" applyNumberFormat="1" applyFont="1" applyFill="1" applyBorder="1" applyAlignment="1">
      <alignment horizontal="left"/>
    </xf>
    <xf numFmtId="0" fontId="8" fillId="47" borderId="0" xfId="0" applyNumberFormat="1" applyFont="1" applyFill="1" applyBorder="1" applyAlignment="1">
      <alignment/>
    </xf>
    <xf numFmtId="0" fontId="8" fillId="47" borderId="19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/>
    </xf>
    <xf numFmtId="0" fontId="3" fillId="47" borderId="21" xfId="0" applyNumberFormat="1" applyFont="1" applyFill="1" applyBorder="1" applyAlignment="1">
      <alignment horizontal="center" vertical="center"/>
    </xf>
    <xf numFmtId="0" fontId="3" fillId="47" borderId="21" xfId="0" applyNumberFormat="1" applyFont="1" applyFill="1" applyBorder="1" applyAlignment="1">
      <alignment horizontal="center"/>
    </xf>
    <xf numFmtId="197" fontId="3" fillId="47" borderId="21" xfId="0" applyNumberFormat="1" applyFont="1" applyFill="1" applyBorder="1" applyAlignment="1">
      <alignment horizontal="center" vertical="center"/>
    </xf>
    <xf numFmtId="22" fontId="3" fillId="47" borderId="20" xfId="0" applyNumberFormat="1" applyFont="1" applyFill="1" applyBorder="1" applyAlignment="1">
      <alignment horizontal="center"/>
    </xf>
    <xf numFmtId="22" fontId="3" fillId="47" borderId="21" xfId="0" applyNumberFormat="1" applyFont="1" applyFill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5" fontId="3" fillId="47" borderId="2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0" fillId="48" borderId="0" xfId="0" applyFill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8" fillId="47" borderId="24" xfId="0" applyNumberFormat="1" applyFont="1" applyFill="1" applyBorder="1" applyAlignment="1">
      <alignment/>
    </xf>
    <xf numFmtId="0" fontId="1" fillId="47" borderId="23" xfId="0" applyNumberFormat="1" applyFont="1" applyFill="1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" fillId="47" borderId="35" xfId="0" applyNumberFormat="1" applyFont="1" applyFill="1" applyBorder="1" applyAlignment="1">
      <alignment horizontal="center" vertical="center"/>
    </xf>
    <xf numFmtId="16" fontId="1" fillId="47" borderId="36" xfId="0" applyNumberFormat="1" applyFont="1" applyFill="1" applyBorder="1" applyAlignment="1">
      <alignment horizontal="center"/>
    </xf>
    <xf numFmtId="0" fontId="3" fillId="47" borderId="37" xfId="0" applyNumberFormat="1" applyFont="1" applyFill="1" applyBorder="1" applyAlignment="1">
      <alignment horizontal="center" vertical="center"/>
    </xf>
    <xf numFmtId="0" fontId="8" fillId="47" borderId="38" xfId="0" applyNumberFormat="1" applyFont="1" applyFill="1" applyBorder="1" applyAlignment="1">
      <alignment horizontal="left"/>
    </xf>
    <xf numFmtId="0" fontId="8" fillId="0" borderId="19" xfId="0" applyNumberFormat="1" applyFont="1" applyFill="1" applyBorder="1" applyAlignment="1">
      <alignment horizontal="left"/>
    </xf>
    <xf numFmtId="0" fontId="8" fillId="0" borderId="38" xfId="0" applyNumberFormat="1" applyFont="1" applyFill="1" applyBorder="1" applyAlignment="1">
      <alignment horizontal="left"/>
    </xf>
    <xf numFmtId="0" fontId="9" fillId="47" borderId="39" xfId="0" applyNumberFormat="1" applyFont="1" applyFill="1" applyBorder="1" applyAlignment="1">
      <alignment horizontal="left" vertical="center"/>
    </xf>
    <xf numFmtId="0" fontId="9" fillId="47" borderId="40" xfId="0" applyNumberFormat="1" applyFont="1" applyFill="1" applyBorder="1" applyAlignment="1">
      <alignment horizontal="left" vertical="center"/>
    </xf>
    <xf numFmtId="0" fontId="9" fillId="47" borderId="41" xfId="0" applyNumberFormat="1" applyFont="1" applyFill="1" applyBorder="1" applyAlignment="1">
      <alignment horizontal="left" vertical="center"/>
    </xf>
    <xf numFmtId="0" fontId="33" fillId="47" borderId="0" xfId="0" applyNumberFormat="1" applyFont="1" applyFill="1" applyBorder="1" applyAlignment="1">
      <alignment vertical="center"/>
    </xf>
    <xf numFmtId="0" fontId="33" fillId="47" borderId="0" xfId="0" applyNumberFormat="1" applyFont="1" applyFill="1" applyAlignment="1">
      <alignment vertical="center"/>
    </xf>
    <xf numFmtId="0" fontId="9" fillId="47" borderId="39" xfId="0" applyNumberFormat="1" applyFont="1" applyFill="1" applyBorder="1" applyAlignment="1">
      <alignment vertical="center"/>
    </xf>
    <xf numFmtId="0" fontId="9" fillId="47" borderId="40" xfId="0" applyNumberFormat="1" applyFont="1" applyFill="1" applyBorder="1" applyAlignment="1">
      <alignment vertical="center"/>
    </xf>
    <xf numFmtId="0" fontId="34" fillId="47" borderId="40" xfId="0" applyNumberFormat="1" applyFont="1" applyFill="1" applyBorder="1" applyAlignment="1">
      <alignment vertical="center"/>
    </xf>
    <xf numFmtId="0" fontId="34" fillId="47" borderId="41" xfId="0" applyNumberFormat="1" applyFont="1" applyFill="1" applyBorder="1" applyAlignment="1">
      <alignment vertical="center"/>
    </xf>
    <xf numFmtId="0" fontId="35" fillId="47" borderId="0" xfId="0" applyNumberFormat="1" applyFont="1" applyFill="1" applyAlignment="1">
      <alignment vertical="center"/>
    </xf>
    <xf numFmtId="0" fontId="35" fillId="47" borderId="0" xfId="0" applyNumberFormat="1" applyFont="1" applyFill="1" applyBorder="1" applyAlignment="1">
      <alignment vertical="center"/>
    </xf>
    <xf numFmtId="0" fontId="34" fillId="47" borderId="40" xfId="0" applyNumberFormat="1" applyFont="1" applyFill="1" applyBorder="1" applyAlignment="1">
      <alignment horizontal="center" vertical="center"/>
    </xf>
    <xf numFmtId="0" fontId="35" fillId="47" borderId="40" xfId="0" applyNumberFormat="1" applyFont="1" applyFill="1" applyBorder="1" applyAlignment="1">
      <alignment vertical="center"/>
    </xf>
    <xf numFmtId="16" fontId="35" fillId="47" borderId="40" xfId="0" applyNumberFormat="1" applyFont="1" applyFill="1" applyBorder="1" applyAlignment="1">
      <alignment horizontal="left" vertical="center"/>
    </xf>
    <xf numFmtId="16" fontId="35" fillId="47" borderId="40" xfId="0" applyNumberFormat="1" applyFont="1" applyFill="1" applyBorder="1" applyAlignment="1">
      <alignment horizontal="center" vertical="center"/>
    </xf>
    <xf numFmtId="0" fontId="34" fillId="47" borderId="0" xfId="0" applyNumberFormat="1" applyFont="1" applyFill="1" applyBorder="1" applyAlignment="1">
      <alignment horizontal="left" vertical="center"/>
    </xf>
    <xf numFmtId="16" fontId="35" fillId="47" borderId="41" xfId="0" applyNumberFormat="1" applyFont="1" applyFill="1" applyBorder="1" applyAlignment="1">
      <alignment horizontal="center" vertical="center"/>
    </xf>
    <xf numFmtId="197" fontId="3" fillId="47" borderId="42" xfId="0" applyNumberFormat="1" applyFont="1" applyFill="1" applyBorder="1" applyAlignment="1">
      <alignment horizontal="center" vertical="center"/>
    </xf>
    <xf numFmtId="0" fontId="3" fillId="47" borderId="42" xfId="0" applyNumberFormat="1" applyFont="1" applyFill="1" applyBorder="1" applyAlignment="1">
      <alignment horizontal="center" vertical="center"/>
    </xf>
    <xf numFmtId="0" fontId="10" fillId="47" borderId="24" xfId="0" applyNumberFormat="1" applyFont="1" applyFill="1" applyBorder="1" applyAlignment="1">
      <alignment vertical="center"/>
    </xf>
    <xf numFmtId="0" fontId="1" fillId="47" borderId="24" xfId="0" applyNumberFormat="1" applyFont="1" applyFill="1" applyBorder="1" applyAlignment="1">
      <alignment vertical="center"/>
    </xf>
    <xf numFmtId="16" fontId="1" fillId="47" borderId="43" xfId="0" applyNumberFormat="1" applyFont="1" applyFill="1" applyBorder="1" applyAlignment="1">
      <alignment horizontal="center"/>
    </xf>
    <xf numFmtId="197" fontId="3" fillId="47" borderId="29" xfId="0" applyNumberFormat="1" applyFont="1" applyFill="1" applyBorder="1" applyAlignment="1">
      <alignment horizontal="center" vertical="center"/>
    </xf>
    <xf numFmtId="0" fontId="3" fillId="47" borderId="29" xfId="0" applyNumberFormat="1" applyFont="1" applyFill="1" applyBorder="1" applyAlignment="1">
      <alignment horizontal="center" vertical="center"/>
    </xf>
    <xf numFmtId="0" fontId="10" fillId="47" borderId="44" xfId="0" applyNumberFormat="1" applyFont="1" applyFill="1" applyBorder="1" applyAlignment="1">
      <alignment vertical="center"/>
    </xf>
    <xf numFmtId="16" fontId="1" fillId="47" borderId="33" xfId="0" applyNumberFormat="1" applyFont="1" applyFill="1" applyBorder="1" applyAlignment="1">
      <alignment horizontal="center"/>
    </xf>
    <xf numFmtId="16" fontId="1" fillId="47" borderId="45" xfId="0" applyNumberFormat="1" applyFont="1" applyFill="1" applyBorder="1" applyAlignment="1">
      <alignment horizontal="center"/>
    </xf>
    <xf numFmtId="16" fontId="1" fillId="47" borderId="29" xfId="0" applyNumberFormat="1" applyFont="1" applyFill="1" applyBorder="1" applyAlignment="1">
      <alignment horizontal="center"/>
    </xf>
    <xf numFmtId="0" fontId="1" fillId="47" borderId="31" xfId="0" applyNumberFormat="1" applyFont="1" applyFill="1" applyBorder="1" applyAlignment="1">
      <alignment horizontal="center"/>
    </xf>
    <xf numFmtId="0" fontId="0" fillId="0" borderId="28" xfId="0" applyFill="1" applyBorder="1" applyAlignment="1">
      <alignment vertical="center"/>
    </xf>
    <xf numFmtId="0" fontId="1" fillId="47" borderId="4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09" fontId="0" fillId="0" borderId="21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210" fontId="0" fillId="0" borderId="21" xfId="0" applyNumberForma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7" fillId="47" borderId="39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47" borderId="40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horizontal="left"/>
    </xf>
    <xf numFmtId="0" fontId="41" fillId="47" borderId="0" xfId="0" applyNumberFormat="1" applyFont="1" applyFill="1" applyBorder="1" applyAlignment="1">
      <alignment vertical="center"/>
    </xf>
    <xf numFmtId="0" fontId="42" fillId="47" borderId="40" xfId="0" applyNumberFormat="1" applyFont="1" applyFill="1" applyBorder="1" applyAlignment="1">
      <alignment vertical="center"/>
    </xf>
    <xf numFmtId="0" fontId="43" fillId="47" borderId="0" xfId="0" applyNumberFormat="1" applyFont="1" applyFill="1" applyBorder="1" applyAlignment="1">
      <alignment vertical="center"/>
    </xf>
    <xf numFmtId="0" fontId="9" fillId="0" borderId="24" xfId="0" applyNumberFormat="1" applyFont="1" applyFill="1" applyBorder="1" applyAlignment="1">
      <alignment horizontal="left"/>
    </xf>
    <xf numFmtId="0" fontId="38" fillId="0" borderId="4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11" fillId="47" borderId="0" xfId="0" applyNumberFormat="1" applyFont="1" applyFill="1" applyBorder="1" applyAlignment="1">
      <alignment vertical="center"/>
    </xf>
    <xf numFmtId="0" fontId="10" fillId="47" borderId="0" xfId="0" applyNumberFormat="1" applyFont="1" applyFill="1" applyBorder="1" applyAlignment="1">
      <alignment horizontal="center" vertical="center"/>
    </xf>
    <xf numFmtId="0" fontId="45" fillId="47" borderId="0" xfId="0" applyNumberFormat="1" applyFont="1" applyFill="1" applyBorder="1" applyAlignment="1">
      <alignment vertical="center"/>
    </xf>
    <xf numFmtId="0" fontId="10" fillId="47" borderId="0" xfId="0" applyNumberFormat="1" applyFont="1" applyFill="1" applyBorder="1" applyAlignment="1">
      <alignment horizontal="center"/>
    </xf>
    <xf numFmtId="0" fontId="11" fillId="47" borderId="37" xfId="0" applyNumberFormat="1" applyFont="1" applyFill="1" applyBorder="1" applyAlignment="1">
      <alignment horizontal="center" vertical="center"/>
    </xf>
    <xf numFmtId="0" fontId="11" fillId="47" borderId="20" xfId="0" applyNumberFormat="1" applyFont="1" applyFill="1" applyBorder="1" applyAlignment="1">
      <alignment horizontal="center" vertical="center"/>
    </xf>
    <xf numFmtId="0" fontId="11" fillId="47" borderId="21" xfId="0" applyNumberFormat="1" applyFont="1" applyFill="1" applyBorder="1" applyAlignment="1">
      <alignment horizontal="center" vertical="center"/>
    </xf>
    <xf numFmtId="16" fontId="11" fillId="47" borderId="37" xfId="0" applyNumberFormat="1" applyFont="1" applyFill="1" applyBorder="1" applyAlignment="1">
      <alignment horizontal="center" vertical="center"/>
    </xf>
    <xf numFmtId="16" fontId="11" fillId="47" borderId="20" xfId="0" applyNumberFormat="1" applyFont="1" applyFill="1" applyBorder="1" applyAlignment="1">
      <alignment horizontal="center" vertical="center"/>
    </xf>
    <xf numFmtId="0" fontId="11" fillId="47" borderId="20" xfId="0" applyNumberFormat="1" applyFont="1" applyFill="1" applyBorder="1" applyAlignment="1">
      <alignment horizontal="center"/>
    </xf>
    <xf numFmtId="0" fontId="44" fillId="0" borderId="48" xfId="0" applyFont="1" applyBorder="1" applyAlignment="1">
      <alignment horizontal="center" vertical="center"/>
    </xf>
    <xf numFmtId="0" fontId="45" fillId="47" borderId="0" xfId="0" applyNumberFormat="1" applyFont="1" applyFill="1" applyBorder="1" applyAlignment="1">
      <alignment horizontal="left"/>
    </xf>
    <xf numFmtId="0" fontId="11" fillId="47" borderId="28" xfId="0" applyNumberFormat="1" applyFont="1" applyFill="1" applyBorder="1" applyAlignment="1">
      <alignment horizontal="center" vertical="center"/>
    </xf>
    <xf numFmtId="0" fontId="11" fillId="47" borderId="29" xfId="0" applyNumberFormat="1" applyFont="1" applyFill="1" applyBorder="1" applyAlignment="1">
      <alignment horizontal="center" vertical="center"/>
    </xf>
    <xf numFmtId="16" fontId="11" fillId="47" borderId="21" xfId="0" applyNumberFormat="1" applyFont="1" applyFill="1" applyBorder="1" applyAlignment="1">
      <alignment horizontal="center" vertical="center"/>
    </xf>
    <xf numFmtId="16" fontId="38" fillId="0" borderId="21" xfId="0" applyNumberFormat="1" applyFont="1" applyBorder="1" applyAlignment="1">
      <alignment horizontal="center" vertical="center"/>
    </xf>
    <xf numFmtId="0" fontId="45" fillId="47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38" fillId="0" borderId="4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0" xfId="0" applyFont="1" applyBorder="1" applyAlignment="1">
      <alignment vertical="center" shrinkToFit="1"/>
    </xf>
    <xf numFmtId="0" fontId="38" fillId="0" borderId="41" xfId="0" applyFont="1" applyBorder="1" applyAlignment="1">
      <alignment vertical="center" shrinkToFit="1"/>
    </xf>
    <xf numFmtId="0" fontId="11" fillId="47" borderId="24" xfId="0" applyNumberFormat="1" applyFont="1" applyFill="1" applyBorder="1" applyAlignment="1">
      <alignment vertical="center"/>
    </xf>
    <xf numFmtId="0" fontId="11" fillId="47" borderId="0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50" xfId="0" applyFont="1" applyBorder="1" applyAlignment="1">
      <alignment vertical="center" shrinkToFit="1"/>
    </xf>
    <xf numFmtId="0" fontId="38" fillId="0" borderId="24" xfId="0" applyFont="1" applyBorder="1" applyAlignment="1">
      <alignment vertical="center"/>
    </xf>
    <xf numFmtId="0" fontId="11" fillId="47" borderId="22" xfId="0" applyNumberFormat="1" applyFont="1" applyFill="1" applyBorder="1" applyAlignment="1">
      <alignment vertical="center"/>
    </xf>
    <xf numFmtId="0" fontId="11" fillId="47" borderId="19" xfId="0" applyNumberFormat="1" applyFont="1" applyFill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 shrinkToFit="1"/>
    </xf>
    <xf numFmtId="0" fontId="38" fillId="0" borderId="38" xfId="0" applyFont="1" applyBorder="1" applyAlignment="1">
      <alignment vertical="center" shrinkToFit="1"/>
    </xf>
    <xf numFmtId="0" fontId="38" fillId="0" borderId="28" xfId="0" applyFont="1" applyBorder="1" applyAlignment="1">
      <alignment horizontal="left" vertical="center"/>
    </xf>
    <xf numFmtId="209" fontId="38" fillId="0" borderId="21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209" fontId="38" fillId="0" borderId="31" xfId="0" applyNumberFormat="1" applyFont="1" applyBorder="1" applyAlignment="1">
      <alignment horizontal="center" vertical="center"/>
    </xf>
    <xf numFmtId="0" fontId="38" fillId="0" borderId="31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38" fillId="0" borderId="51" xfId="0" applyFont="1" applyBorder="1" applyAlignment="1">
      <alignment horizontal="left" vertical="center"/>
    </xf>
    <xf numFmtId="209" fontId="38" fillId="0" borderId="42" xfId="0" applyNumberFormat="1" applyFont="1" applyBorder="1" applyAlignment="1">
      <alignment horizontal="center" vertical="center"/>
    </xf>
    <xf numFmtId="0" fontId="38" fillId="0" borderId="42" xfId="0" applyNumberFormat="1" applyFont="1" applyBorder="1" applyAlignment="1">
      <alignment horizontal="center" vertical="center"/>
    </xf>
    <xf numFmtId="0" fontId="11" fillId="47" borderId="41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41" fillId="47" borderId="50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11" fillId="0" borderId="38" xfId="0" applyNumberFormat="1" applyFont="1" applyFill="1" applyBorder="1" applyAlignment="1">
      <alignment horizontal="left"/>
    </xf>
    <xf numFmtId="16" fontId="11" fillId="47" borderId="0" xfId="0" applyNumberFormat="1" applyFont="1" applyFill="1" applyBorder="1" applyAlignment="1">
      <alignment horizontal="left" vertical="center"/>
    </xf>
    <xf numFmtId="0" fontId="11" fillId="47" borderId="0" xfId="0" applyNumberFormat="1" applyFont="1" applyFill="1" applyBorder="1" applyAlignment="1">
      <alignment horizontal="left" vertical="center"/>
    </xf>
    <xf numFmtId="16" fontId="11" fillId="47" borderId="0" xfId="0" applyNumberFormat="1" applyFont="1" applyFill="1" applyBorder="1" applyAlignment="1">
      <alignment horizontal="center" vertical="center"/>
    </xf>
    <xf numFmtId="16" fontId="11" fillId="47" borderId="5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8" fillId="0" borderId="34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6" fontId="11" fillId="47" borderId="28" xfId="0" applyNumberFormat="1" applyFont="1" applyFill="1" applyBorder="1" applyAlignment="1">
      <alignment horizontal="center" vertical="center"/>
    </xf>
    <xf numFmtId="207" fontId="11" fillId="47" borderId="37" xfId="0" applyNumberFormat="1" applyFont="1" applyFill="1" applyBorder="1" applyAlignment="1">
      <alignment horizontal="center" vertical="center" wrapText="1"/>
    </xf>
    <xf numFmtId="49" fontId="11" fillId="47" borderId="28" xfId="0" applyNumberFormat="1" applyFont="1" applyFill="1" applyBorder="1" applyAlignment="1">
      <alignment horizontal="center" vertical="center"/>
    </xf>
    <xf numFmtId="49" fontId="11" fillId="47" borderId="20" xfId="0" applyNumberFormat="1" applyFont="1" applyFill="1" applyBorder="1" applyAlignment="1">
      <alignment horizontal="center" vertical="center"/>
    </xf>
    <xf numFmtId="49" fontId="11" fillId="47" borderId="37" xfId="0" applyNumberFormat="1" applyFont="1" applyFill="1" applyBorder="1" applyAlignment="1">
      <alignment horizontal="center" vertical="center"/>
    </xf>
    <xf numFmtId="49" fontId="11" fillId="47" borderId="21" xfId="0" applyNumberFormat="1" applyFont="1" applyFill="1" applyBorder="1" applyAlignment="1">
      <alignment horizontal="center" vertical="center"/>
    </xf>
    <xf numFmtId="49" fontId="11" fillId="47" borderId="29" xfId="0" applyNumberFormat="1" applyFont="1" applyFill="1" applyBorder="1" applyAlignment="1">
      <alignment horizontal="center" vertical="center"/>
    </xf>
    <xf numFmtId="16" fontId="11" fillId="47" borderId="2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8" fillId="0" borderId="25" xfId="0" applyFont="1" applyBorder="1" applyAlignment="1">
      <alignment horizontal="left" vertical="center"/>
    </xf>
    <xf numFmtId="16" fontId="11" fillId="47" borderId="52" xfId="0" applyNumberFormat="1" applyFont="1" applyFill="1" applyBorder="1" applyAlignment="1">
      <alignment horizontal="center" vertical="center"/>
    </xf>
    <xf numFmtId="16" fontId="38" fillId="0" borderId="52" xfId="0" applyNumberFormat="1" applyFont="1" applyBorder="1" applyAlignment="1">
      <alignment horizontal="center" vertical="center"/>
    </xf>
    <xf numFmtId="16" fontId="11" fillId="47" borderId="37" xfId="0" applyNumberFormat="1" applyFont="1" applyFill="1" applyBorder="1" applyAlignment="1">
      <alignment horizontal="center"/>
    </xf>
    <xf numFmtId="16" fontId="11" fillId="47" borderId="20" xfId="0" applyNumberFormat="1" applyFont="1" applyFill="1" applyBorder="1" applyAlignment="1">
      <alignment horizontal="center"/>
    </xf>
    <xf numFmtId="0" fontId="11" fillId="47" borderId="21" xfId="0" applyNumberFormat="1" applyFont="1" applyFill="1" applyBorder="1" applyAlignment="1">
      <alignment horizontal="center"/>
    </xf>
    <xf numFmtId="16" fontId="11" fillId="47" borderId="23" xfId="0" applyNumberFormat="1" applyFont="1" applyFill="1" applyBorder="1" applyAlignment="1">
      <alignment horizontal="center"/>
    </xf>
    <xf numFmtId="16" fontId="71" fillId="47" borderId="21" xfId="0" applyNumberFormat="1" applyFont="1" applyFill="1" applyBorder="1" applyAlignment="1">
      <alignment horizontal="center"/>
    </xf>
    <xf numFmtId="0" fontId="11" fillId="47" borderId="23" xfId="0" applyNumberFormat="1" applyFont="1" applyFill="1" applyBorder="1" applyAlignment="1">
      <alignment horizontal="center"/>
    </xf>
    <xf numFmtId="16" fontId="11" fillId="47" borderId="43" xfId="0" applyNumberFormat="1" applyFont="1" applyFill="1" applyBorder="1" applyAlignment="1">
      <alignment horizontal="center"/>
    </xf>
    <xf numFmtId="16" fontId="11" fillId="47" borderId="21" xfId="0" applyNumberFormat="1" applyFont="1" applyFill="1" applyBorder="1" applyAlignment="1">
      <alignment horizontal="center"/>
    </xf>
    <xf numFmtId="16" fontId="11" fillId="49" borderId="21" xfId="0" applyNumberFormat="1" applyFont="1" applyFill="1" applyBorder="1" applyAlignment="1">
      <alignment horizontal="center"/>
    </xf>
    <xf numFmtId="16" fontId="11" fillId="49" borderId="26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left" vertical="center"/>
    </xf>
    <xf numFmtId="197" fontId="11" fillId="47" borderId="21" xfId="0" applyNumberFormat="1" applyFont="1" applyFill="1" applyBorder="1" applyAlignment="1">
      <alignment horizontal="center" vertical="center"/>
    </xf>
    <xf numFmtId="197" fontId="11" fillId="47" borderId="37" xfId="0" applyNumberFormat="1" applyFont="1" applyFill="1" applyBorder="1" applyAlignment="1">
      <alignment horizontal="center" vertical="center"/>
    </xf>
    <xf numFmtId="0" fontId="11" fillId="47" borderId="24" xfId="0" applyNumberFormat="1" applyFont="1" applyFill="1" applyBorder="1" applyAlignment="1">
      <alignment horizontal="left" vertical="center"/>
    </xf>
    <xf numFmtId="0" fontId="11" fillId="47" borderId="24" xfId="0" applyNumberFormat="1" applyFont="1" applyFill="1" applyBorder="1" applyAlignment="1">
      <alignment/>
    </xf>
    <xf numFmtId="16" fontId="42" fillId="47" borderId="0" xfId="0" applyNumberFormat="1" applyFont="1" applyFill="1" applyBorder="1" applyAlignment="1">
      <alignment horizontal="center"/>
    </xf>
    <xf numFmtId="0" fontId="51" fillId="0" borderId="39" xfId="0" applyFont="1" applyBorder="1" applyAlignment="1">
      <alignment vertical="center"/>
    </xf>
    <xf numFmtId="0" fontId="51" fillId="0" borderId="40" xfId="0" applyFont="1" applyBorder="1" applyAlignment="1">
      <alignment vertical="center"/>
    </xf>
    <xf numFmtId="0" fontId="51" fillId="0" borderId="4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2" fillId="0" borderId="24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/>
    </xf>
    <xf numFmtId="0" fontId="42" fillId="0" borderId="50" xfId="0" applyNumberFormat="1" applyFont="1" applyFill="1" applyBorder="1" applyAlignment="1">
      <alignment horizontal="left"/>
    </xf>
    <xf numFmtId="0" fontId="42" fillId="47" borderId="24" xfId="0" applyNumberFormat="1" applyFont="1" applyFill="1" applyBorder="1" applyAlignment="1">
      <alignment horizontal="left"/>
    </xf>
    <xf numFmtId="0" fontId="42" fillId="47" borderId="0" xfId="0" applyNumberFormat="1" applyFont="1" applyFill="1" applyBorder="1" applyAlignment="1">
      <alignment horizontal="left"/>
    </xf>
    <xf numFmtId="0" fontId="42" fillId="47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47" borderId="0" xfId="0" applyNumberFormat="1" applyFont="1" applyFill="1" applyBorder="1" applyAlignment="1">
      <alignment vertical="center"/>
    </xf>
    <xf numFmtId="16" fontId="71" fillId="49" borderId="21" xfId="0" applyNumberFormat="1" applyFont="1" applyFill="1" applyBorder="1" applyAlignment="1">
      <alignment horizontal="center"/>
    </xf>
    <xf numFmtId="0" fontId="11" fillId="49" borderId="20" xfId="0" applyNumberFormat="1" applyFont="1" applyFill="1" applyBorder="1" applyAlignment="1">
      <alignment horizontal="center"/>
    </xf>
    <xf numFmtId="0" fontId="10" fillId="49" borderId="0" xfId="0" applyNumberFormat="1" applyFont="1" applyFill="1" applyBorder="1" applyAlignment="1">
      <alignment horizontal="center"/>
    </xf>
    <xf numFmtId="16" fontId="11" fillId="49" borderId="37" xfId="0" applyNumberFormat="1" applyFont="1" applyFill="1" applyBorder="1" applyAlignment="1">
      <alignment horizontal="center" vertical="center"/>
    </xf>
    <xf numFmtId="0" fontId="11" fillId="49" borderId="37" xfId="0" applyNumberFormat="1" applyFont="1" applyFill="1" applyBorder="1" applyAlignment="1">
      <alignment horizontal="center" vertical="center"/>
    </xf>
    <xf numFmtId="16" fontId="11" fillId="49" borderId="21" xfId="0" applyNumberFormat="1" applyFont="1" applyFill="1" applyBorder="1" applyAlignment="1">
      <alignment horizontal="center" vertical="center"/>
    </xf>
    <xf numFmtId="0" fontId="11" fillId="49" borderId="21" xfId="0" applyNumberFormat="1" applyFont="1" applyFill="1" applyBorder="1" applyAlignment="1">
      <alignment horizontal="center" vertical="center"/>
    </xf>
    <xf numFmtId="16" fontId="11" fillId="49" borderId="34" xfId="0" applyNumberFormat="1" applyFont="1" applyFill="1" applyBorder="1" applyAlignment="1">
      <alignment horizontal="center" vertical="center"/>
    </xf>
    <xf numFmtId="16" fontId="11" fillId="49" borderId="28" xfId="0" applyNumberFormat="1" applyFont="1" applyFill="1" applyBorder="1" applyAlignment="1">
      <alignment horizontal="center" vertical="center"/>
    </xf>
    <xf numFmtId="0" fontId="40" fillId="49" borderId="0" xfId="0" applyFont="1" applyFill="1" applyAlignment="1">
      <alignment vertical="center"/>
    </xf>
    <xf numFmtId="0" fontId="11" fillId="49" borderId="21" xfId="0" applyNumberFormat="1" applyFont="1" applyFill="1" applyBorder="1" applyAlignment="1">
      <alignment horizontal="center" vertical="center"/>
    </xf>
    <xf numFmtId="16" fontId="11" fillId="49" borderId="21" xfId="0" applyNumberFormat="1" applyFont="1" applyFill="1" applyBorder="1" applyAlignment="1">
      <alignment horizontal="center" vertical="center"/>
    </xf>
    <xf numFmtId="16" fontId="11" fillId="49" borderId="37" xfId="0" applyNumberFormat="1" applyFont="1" applyFill="1" applyBorder="1" applyAlignment="1">
      <alignment horizontal="center" vertical="center"/>
    </xf>
    <xf numFmtId="0" fontId="11" fillId="49" borderId="43" xfId="0" applyNumberFormat="1" applyFont="1" applyFill="1" applyBorder="1" applyAlignment="1">
      <alignment horizontal="center" vertical="center"/>
    </xf>
    <xf numFmtId="16" fontId="11" fillId="49" borderId="34" xfId="0" applyNumberFormat="1" applyFont="1" applyFill="1" applyBorder="1" applyAlignment="1">
      <alignment horizontal="center" vertical="center"/>
    </xf>
    <xf numFmtId="0" fontId="11" fillId="49" borderId="26" xfId="0" applyNumberFormat="1" applyFont="1" applyFill="1" applyBorder="1" applyAlignment="1">
      <alignment horizontal="center" vertical="center"/>
    </xf>
    <xf numFmtId="0" fontId="11" fillId="49" borderId="21" xfId="0" applyNumberFormat="1" applyFont="1" applyFill="1" applyBorder="1" applyAlignment="1">
      <alignment horizontal="center" vertical="center"/>
    </xf>
    <xf numFmtId="0" fontId="11" fillId="49" borderId="37" xfId="0" applyNumberFormat="1" applyFont="1" applyFill="1" applyBorder="1" applyAlignment="1">
      <alignment horizontal="center" vertical="center"/>
    </xf>
    <xf numFmtId="16" fontId="11" fillId="49" borderId="21" xfId="0" applyNumberFormat="1" applyFont="1" applyFill="1" applyBorder="1" applyAlignment="1">
      <alignment horizontal="center" vertical="center"/>
    </xf>
    <xf numFmtId="16" fontId="11" fillId="49" borderId="37" xfId="0" applyNumberFormat="1" applyFont="1" applyFill="1" applyBorder="1" applyAlignment="1">
      <alignment horizontal="center" vertical="center"/>
    </xf>
    <xf numFmtId="0" fontId="11" fillId="49" borderId="43" xfId="0" applyNumberFormat="1" applyFont="1" applyFill="1" applyBorder="1" applyAlignment="1">
      <alignment horizontal="center" vertical="center"/>
    </xf>
    <xf numFmtId="16" fontId="11" fillId="49" borderId="34" xfId="0" applyNumberFormat="1" applyFont="1" applyFill="1" applyBorder="1" applyAlignment="1">
      <alignment horizontal="center" vertical="center"/>
    </xf>
    <xf numFmtId="0" fontId="11" fillId="49" borderId="26" xfId="0" applyNumberFormat="1" applyFont="1" applyFill="1" applyBorder="1" applyAlignment="1">
      <alignment horizontal="center" vertical="center"/>
    </xf>
    <xf numFmtId="0" fontId="11" fillId="47" borderId="26" xfId="0" applyNumberFormat="1" applyFont="1" applyFill="1" applyBorder="1" applyAlignment="1">
      <alignment horizontal="center"/>
    </xf>
    <xf numFmtId="0" fontId="38" fillId="0" borderId="37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16" fontId="38" fillId="0" borderId="37" xfId="0" applyNumberFormat="1" applyFont="1" applyBorder="1" applyAlignment="1">
      <alignment horizontal="center" vertical="center"/>
    </xf>
    <xf numFmtId="16" fontId="38" fillId="0" borderId="53" xfId="0" applyNumberFormat="1" applyFont="1" applyBorder="1" applyAlignment="1">
      <alignment horizontal="center" vertical="center"/>
    </xf>
    <xf numFmtId="16" fontId="38" fillId="0" borderId="54" xfId="0" applyNumberFormat="1" applyFont="1" applyBorder="1" applyAlignment="1">
      <alignment horizontal="center" vertical="center"/>
    </xf>
    <xf numFmtId="16" fontId="11" fillId="49" borderId="37" xfId="0" applyNumberFormat="1" applyFont="1" applyFill="1" applyBorder="1" applyAlignment="1">
      <alignment horizontal="center" vertical="center"/>
    </xf>
    <xf numFmtId="16" fontId="11" fillId="47" borderId="53" xfId="0" applyNumberFormat="1" applyFont="1" applyFill="1" applyBorder="1" applyAlignment="1">
      <alignment horizontal="center" vertical="center"/>
    </xf>
    <xf numFmtId="16" fontId="11" fillId="49" borderId="20" xfId="0" applyNumberFormat="1" applyFont="1" applyFill="1" applyBorder="1" applyAlignment="1">
      <alignment horizontal="center" vertical="center"/>
    </xf>
    <xf numFmtId="16" fontId="11" fillId="47" borderId="54" xfId="0" applyNumberFormat="1" applyFont="1" applyFill="1" applyBorder="1" applyAlignment="1">
      <alignment horizontal="center" vertical="center"/>
    </xf>
    <xf numFmtId="16" fontId="11" fillId="49" borderId="37" xfId="0" applyNumberFormat="1" applyFont="1" applyFill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11" fillId="49" borderId="37" xfId="0" applyNumberFormat="1" applyFont="1" applyFill="1" applyBorder="1" applyAlignment="1">
      <alignment horizontal="center" vertical="center"/>
    </xf>
    <xf numFmtId="0" fontId="11" fillId="49" borderId="53" xfId="0" applyNumberFormat="1" applyFont="1" applyFill="1" applyBorder="1" applyAlignment="1">
      <alignment horizontal="center" vertical="center"/>
    </xf>
    <xf numFmtId="0" fontId="11" fillId="49" borderId="20" xfId="0" applyNumberFormat="1" applyFont="1" applyFill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49" borderId="53" xfId="0" applyFont="1" applyFill="1" applyBorder="1" applyAlignment="1">
      <alignment horizontal="center"/>
    </xf>
    <xf numFmtId="0" fontId="44" fillId="49" borderId="20" xfId="0" applyFont="1" applyFill="1" applyBorder="1" applyAlignment="1">
      <alignment horizontal="center"/>
    </xf>
    <xf numFmtId="16" fontId="11" fillId="49" borderId="53" xfId="0" applyNumberFormat="1" applyFont="1" applyFill="1" applyBorder="1" applyAlignment="1">
      <alignment horizontal="center"/>
    </xf>
    <xf numFmtId="16" fontId="11" fillId="49" borderId="54" xfId="0" applyNumberFormat="1" applyFont="1" applyFill="1" applyBorder="1" applyAlignment="1">
      <alignment horizontal="center"/>
    </xf>
    <xf numFmtId="0" fontId="38" fillId="0" borderId="48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16" fontId="11" fillId="49" borderId="21" xfId="0" applyNumberFormat="1" applyFont="1" applyFill="1" applyBorder="1" applyAlignment="1">
      <alignment horizontal="center" vertical="center"/>
    </xf>
    <xf numFmtId="0" fontId="11" fillId="49" borderId="21" xfId="0" applyNumberFormat="1" applyFont="1" applyFill="1" applyBorder="1" applyAlignment="1">
      <alignment horizontal="center" vertical="center"/>
    </xf>
    <xf numFmtId="16" fontId="11" fillId="49" borderId="35" xfId="0" applyNumberFormat="1" applyFont="1" applyFill="1" applyBorder="1" applyAlignment="1">
      <alignment horizontal="center"/>
    </xf>
    <xf numFmtId="0" fontId="11" fillId="49" borderId="56" xfId="0" applyNumberFormat="1" applyFont="1" applyFill="1" applyBorder="1" applyAlignment="1">
      <alignment horizontal="center"/>
    </xf>
    <xf numFmtId="0" fontId="44" fillId="0" borderId="54" xfId="0" applyFont="1" applyBorder="1" applyAlignment="1">
      <alignment horizontal="center"/>
    </xf>
    <xf numFmtId="16" fontId="11" fillId="49" borderId="20" xfId="0" applyNumberFormat="1" applyFont="1" applyFill="1" applyBorder="1" applyAlignment="1">
      <alignment horizontal="center"/>
    </xf>
    <xf numFmtId="16" fontId="11" fillId="49" borderId="34" xfId="0" applyNumberFormat="1" applyFont="1" applyFill="1" applyBorder="1" applyAlignment="1">
      <alignment horizontal="center"/>
    </xf>
    <xf numFmtId="0" fontId="11" fillId="47" borderId="44" xfId="0" applyNumberFormat="1" applyFont="1" applyFill="1" applyBorder="1" applyAlignment="1">
      <alignment horizontal="center" vertical="center"/>
    </xf>
    <xf numFmtId="0" fontId="11" fillId="47" borderId="55" xfId="0" applyNumberFormat="1" applyFont="1" applyFill="1" applyBorder="1" applyAlignment="1">
      <alignment horizontal="center" vertical="center"/>
    </xf>
    <xf numFmtId="0" fontId="4" fillId="47" borderId="57" xfId="0" applyNumberFormat="1" applyFont="1" applyFill="1" applyBorder="1" applyAlignment="1">
      <alignment horizontal="center" vertical="center"/>
    </xf>
    <xf numFmtId="0" fontId="4" fillId="47" borderId="58" xfId="0" applyNumberFormat="1" applyFont="1" applyFill="1" applyBorder="1" applyAlignment="1">
      <alignment horizontal="center" vertical="center"/>
    </xf>
    <xf numFmtId="0" fontId="4" fillId="47" borderId="59" xfId="0" applyNumberFormat="1" applyFont="1" applyFill="1" applyBorder="1" applyAlignment="1">
      <alignment horizontal="center" vertical="center"/>
    </xf>
    <xf numFmtId="0" fontId="7" fillId="47" borderId="22" xfId="0" applyNumberFormat="1" applyFont="1" applyFill="1" applyBorder="1" applyAlignment="1">
      <alignment horizontal="center"/>
    </xf>
    <xf numFmtId="0" fontId="44" fillId="0" borderId="19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11" fillId="47" borderId="35" xfId="0" applyNumberFormat="1" applyFont="1" applyFill="1" applyBorder="1" applyAlignment="1">
      <alignment horizontal="center" vertical="center"/>
    </xf>
    <xf numFmtId="0" fontId="11" fillId="47" borderId="56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11" fillId="47" borderId="60" xfId="0" applyNumberFormat="1" applyFont="1" applyFill="1" applyBorder="1" applyAlignment="1">
      <alignment horizontal="center"/>
    </xf>
    <xf numFmtId="0" fontId="11" fillId="47" borderId="61" xfId="0" applyNumberFormat="1" applyFont="1" applyFill="1" applyBorder="1" applyAlignment="1">
      <alignment horizontal="center"/>
    </xf>
    <xf numFmtId="0" fontId="11" fillId="47" borderId="62" xfId="0" applyNumberFormat="1" applyFont="1" applyFill="1" applyBorder="1" applyAlignment="1">
      <alignment horizontal="center"/>
    </xf>
    <xf numFmtId="16" fontId="38" fillId="0" borderId="20" xfId="0" applyNumberFormat="1" applyFont="1" applyBorder="1" applyAlignment="1">
      <alignment horizontal="center" vertical="center"/>
    </xf>
    <xf numFmtId="0" fontId="9" fillId="47" borderId="24" xfId="0" applyNumberFormat="1" applyFont="1" applyFill="1" applyBorder="1" applyAlignment="1">
      <alignment horizontal="center"/>
    </xf>
    <xf numFmtId="0" fontId="9" fillId="47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4" fillId="49" borderId="54" xfId="0" applyFont="1" applyFill="1" applyBorder="1" applyAlignment="1">
      <alignment horizontal="center"/>
    </xf>
    <xf numFmtId="0" fontId="11" fillId="47" borderId="39" xfId="0" applyNumberFormat="1" applyFont="1" applyFill="1" applyBorder="1" applyAlignment="1">
      <alignment horizontal="center" vertical="center"/>
    </xf>
    <xf numFmtId="0" fontId="11" fillId="47" borderId="40" xfId="0" applyNumberFormat="1" applyFont="1" applyFill="1" applyBorder="1" applyAlignment="1">
      <alignment horizontal="center" vertical="center"/>
    </xf>
    <xf numFmtId="0" fontId="11" fillId="47" borderId="63" xfId="0" applyNumberFormat="1" applyFont="1" applyFill="1" applyBorder="1" applyAlignment="1">
      <alignment horizontal="center" vertical="center"/>
    </xf>
    <xf numFmtId="0" fontId="11" fillId="47" borderId="64" xfId="0" applyNumberFormat="1" applyFont="1" applyFill="1" applyBorder="1" applyAlignment="1">
      <alignment horizontal="center" vertical="center"/>
    </xf>
    <xf numFmtId="0" fontId="11" fillId="47" borderId="49" xfId="0" applyNumberFormat="1" applyFont="1" applyFill="1" applyBorder="1" applyAlignment="1">
      <alignment horizontal="center" vertical="center"/>
    </xf>
    <xf numFmtId="0" fontId="11" fillId="47" borderId="23" xfId="0" applyNumberFormat="1" applyFont="1" applyFill="1" applyBorder="1" applyAlignment="1">
      <alignment horizontal="center" vertical="center"/>
    </xf>
    <xf numFmtId="16" fontId="11" fillId="49" borderId="34" xfId="0" applyNumberFormat="1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47" borderId="66" xfId="0" applyNumberFormat="1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11" fillId="47" borderId="65" xfId="0" applyNumberFormat="1" applyFont="1" applyFill="1" applyBorder="1" applyAlignment="1">
      <alignment horizontal="center" vertical="center"/>
    </xf>
    <xf numFmtId="0" fontId="11" fillId="49" borderId="43" xfId="0" applyNumberFormat="1" applyFont="1" applyFill="1" applyBorder="1" applyAlignment="1">
      <alignment horizontal="center" vertical="center"/>
    </xf>
    <xf numFmtId="0" fontId="5" fillId="47" borderId="39" xfId="0" applyNumberFormat="1" applyFont="1" applyFill="1" applyBorder="1" applyAlignment="1">
      <alignment horizontal="center" vertical="center"/>
    </xf>
    <xf numFmtId="0" fontId="44" fillId="0" borderId="40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5" fillId="47" borderId="40" xfId="0" applyNumberFormat="1" applyFont="1" applyFill="1" applyBorder="1" applyAlignment="1">
      <alignment horizontal="left" vertical="center"/>
    </xf>
    <xf numFmtId="0" fontId="44" fillId="0" borderId="41" xfId="0" applyFont="1" applyBorder="1" applyAlignment="1">
      <alignment vertical="center"/>
    </xf>
    <xf numFmtId="0" fontId="46" fillId="47" borderId="19" xfId="0" applyNumberFormat="1" applyFont="1" applyFill="1" applyBorder="1" applyAlignment="1">
      <alignment vertical="center"/>
    </xf>
    <xf numFmtId="0" fontId="7" fillId="47" borderId="19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11" fillId="47" borderId="67" xfId="0" applyNumberFormat="1" applyFont="1" applyFill="1" applyBorder="1" applyAlignment="1">
      <alignment horizontal="center" vertical="center"/>
    </xf>
    <xf numFmtId="0" fontId="11" fillId="47" borderId="68" xfId="0" applyNumberFormat="1" applyFont="1" applyFill="1" applyBorder="1" applyAlignment="1">
      <alignment horizontal="center" vertical="center"/>
    </xf>
    <xf numFmtId="0" fontId="11" fillId="49" borderId="34" xfId="0" applyNumberFormat="1" applyFont="1" applyFill="1" applyBorder="1" applyAlignment="1">
      <alignment horizontal="left" vertical="center"/>
    </xf>
    <xf numFmtId="0" fontId="11" fillId="49" borderId="53" xfId="0" applyNumberFormat="1" applyFont="1" applyFill="1" applyBorder="1" applyAlignment="1">
      <alignment horizontal="left" vertical="center"/>
    </xf>
    <xf numFmtId="0" fontId="11" fillId="49" borderId="20" xfId="0" applyNumberFormat="1" applyFont="1" applyFill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49" borderId="37" xfId="0" applyFont="1" applyFill="1" applyBorder="1" applyAlignment="1">
      <alignment horizontal="center" vertical="center"/>
    </xf>
    <xf numFmtId="0" fontId="11" fillId="49" borderId="53" xfId="0" applyFont="1" applyFill="1" applyBorder="1" applyAlignment="1">
      <alignment horizontal="center" vertical="center"/>
    </xf>
    <xf numFmtId="0" fontId="11" fillId="49" borderId="20" xfId="0" applyFont="1" applyFill="1" applyBorder="1" applyAlignment="1">
      <alignment horizontal="center" vertical="center"/>
    </xf>
    <xf numFmtId="0" fontId="44" fillId="0" borderId="53" xfId="0" applyNumberFormat="1" applyFont="1" applyBorder="1" applyAlignment="1">
      <alignment vertical="center"/>
    </xf>
    <xf numFmtId="0" fontId="7" fillId="47" borderId="57" xfId="0" applyNumberFormat="1" applyFont="1" applyFill="1" applyBorder="1" applyAlignment="1">
      <alignment horizontal="left" vertical="center" wrapText="1"/>
    </xf>
    <xf numFmtId="0" fontId="52" fillId="0" borderId="58" xfId="0" applyFont="1" applyBorder="1" applyAlignment="1">
      <alignment horizontal="left" vertical="center"/>
    </xf>
    <xf numFmtId="0" fontId="52" fillId="0" borderId="59" xfId="0" applyFont="1" applyBorder="1" applyAlignment="1">
      <alignment horizontal="left" vertical="center"/>
    </xf>
    <xf numFmtId="0" fontId="11" fillId="47" borderId="69" xfId="0" applyNumberFormat="1" applyFont="1" applyFill="1" applyBorder="1" applyAlignment="1">
      <alignment horizontal="center" vertical="center"/>
    </xf>
    <xf numFmtId="0" fontId="11" fillId="47" borderId="60" xfId="0" applyNumberFormat="1" applyFont="1" applyFill="1" applyBorder="1" applyAlignment="1">
      <alignment horizontal="center" vertical="center"/>
    </xf>
    <xf numFmtId="0" fontId="11" fillId="47" borderId="61" xfId="0" applyNumberFormat="1" applyFont="1" applyFill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11" fillId="47" borderId="28" xfId="0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11" fillId="47" borderId="34" xfId="0" applyNumberFormat="1" applyFont="1" applyFill="1" applyBorder="1" applyAlignment="1">
      <alignment horizontal="center" vertical="center"/>
    </xf>
    <xf numFmtId="0" fontId="44" fillId="0" borderId="53" xfId="0" applyNumberFormat="1" applyFont="1" applyBorder="1" applyAlignment="1">
      <alignment horizontal="center" vertical="center"/>
    </xf>
    <xf numFmtId="16" fontId="11" fillId="49" borderId="45" xfId="0" applyNumberFormat="1" applyFont="1" applyFill="1" applyBorder="1" applyAlignment="1">
      <alignment horizontal="center" vertical="center"/>
    </xf>
    <xf numFmtId="16" fontId="11" fillId="47" borderId="19" xfId="0" applyNumberFormat="1" applyFont="1" applyFill="1" applyBorder="1" applyAlignment="1">
      <alignment horizontal="center" vertical="center"/>
    </xf>
    <xf numFmtId="16" fontId="11" fillId="47" borderId="38" xfId="0" applyNumberFormat="1" applyFont="1" applyFill="1" applyBorder="1" applyAlignment="1">
      <alignment horizontal="center" vertical="center"/>
    </xf>
    <xf numFmtId="16" fontId="11" fillId="49" borderId="52" xfId="0" applyNumberFormat="1" applyFont="1" applyFill="1" applyBorder="1" applyAlignment="1">
      <alignment horizontal="center" vertical="center"/>
    </xf>
    <xf numFmtId="16" fontId="42" fillId="47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22" fontId="11" fillId="47" borderId="26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11" fillId="47" borderId="22" xfId="0" applyNumberFormat="1" applyFont="1" applyFill="1" applyBorder="1" applyAlignment="1">
      <alignment horizontal="center" vertical="center"/>
    </xf>
    <xf numFmtId="0" fontId="11" fillId="47" borderId="19" xfId="0" applyNumberFormat="1" applyFont="1" applyFill="1" applyBorder="1" applyAlignment="1">
      <alignment horizontal="center" vertical="center"/>
    </xf>
    <xf numFmtId="0" fontId="44" fillId="0" borderId="19" xfId="0" applyNumberFormat="1" applyFont="1" applyBorder="1" applyAlignment="1">
      <alignment horizontal="center" vertical="center"/>
    </xf>
    <xf numFmtId="0" fontId="11" fillId="47" borderId="52" xfId="0" applyNumberFormat="1" applyFont="1" applyFill="1" applyBorder="1" applyAlignment="1">
      <alignment horizontal="center" vertical="center"/>
    </xf>
    <xf numFmtId="16" fontId="11" fillId="47" borderId="70" xfId="0" applyNumberFormat="1" applyFont="1" applyFill="1" applyBorder="1" applyAlignment="1">
      <alignment horizontal="center" vertical="center"/>
    </xf>
    <xf numFmtId="16" fontId="38" fillId="0" borderId="70" xfId="0" applyNumberFormat="1" applyFont="1" applyBorder="1" applyAlignment="1">
      <alignment horizontal="center" vertical="center"/>
    </xf>
    <xf numFmtId="16" fontId="38" fillId="0" borderId="45" xfId="0" applyNumberFormat="1" applyFont="1" applyBorder="1" applyAlignment="1">
      <alignment horizontal="center" vertical="center"/>
    </xf>
    <xf numFmtId="16" fontId="38" fillId="0" borderId="19" xfId="0" applyNumberFormat="1" applyFont="1" applyBorder="1" applyAlignment="1">
      <alignment horizontal="center" vertical="center"/>
    </xf>
    <xf numFmtId="16" fontId="38" fillId="0" borderId="38" xfId="0" applyNumberFormat="1" applyFont="1" applyBorder="1" applyAlignment="1">
      <alignment horizontal="center" vertical="center"/>
    </xf>
    <xf numFmtId="0" fontId="11" fillId="47" borderId="29" xfId="0" applyNumberFormat="1" applyFont="1" applyFill="1" applyBorder="1" applyAlignment="1">
      <alignment horizontal="center" vertical="center"/>
    </xf>
    <xf numFmtId="209" fontId="38" fillId="0" borderId="37" xfId="0" applyNumberFormat="1" applyFont="1" applyBorder="1" applyAlignment="1">
      <alignment horizontal="center" vertical="center"/>
    </xf>
    <xf numFmtId="209" fontId="38" fillId="0" borderId="53" xfId="0" applyNumberFormat="1" applyFont="1" applyBorder="1" applyAlignment="1">
      <alignment horizontal="center" vertical="center"/>
    </xf>
    <xf numFmtId="209" fontId="38" fillId="0" borderId="54" xfId="0" applyNumberFormat="1" applyFont="1" applyBorder="1" applyAlignment="1">
      <alignment horizontal="center" vertical="center"/>
    </xf>
    <xf numFmtId="209" fontId="38" fillId="0" borderId="20" xfId="0" applyNumberFormat="1" applyFont="1" applyBorder="1" applyAlignment="1">
      <alignment horizontal="center" vertical="center"/>
    </xf>
    <xf numFmtId="209" fontId="38" fillId="0" borderId="37" xfId="0" applyNumberFormat="1" applyFont="1" applyBorder="1" applyAlignment="1">
      <alignment horizontal="center" vertical="center" wrapText="1"/>
    </xf>
    <xf numFmtId="209" fontId="38" fillId="0" borderId="71" xfId="0" applyNumberFormat="1" applyFont="1" applyBorder="1" applyAlignment="1">
      <alignment horizontal="center" vertical="center"/>
    </xf>
    <xf numFmtId="209" fontId="38" fillId="0" borderId="72" xfId="0" applyNumberFormat="1" applyFont="1" applyBorder="1" applyAlignment="1">
      <alignment horizontal="center" vertical="center"/>
    </xf>
    <xf numFmtId="209" fontId="38" fillId="0" borderId="32" xfId="0" applyNumberFormat="1" applyFont="1" applyBorder="1" applyAlignment="1">
      <alignment horizontal="center" vertical="center"/>
    </xf>
    <xf numFmtId="209" fontId="38" fillId="0" borderId="71" xfId="0" applyNumberFormat="1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209" fontId="38" fillId="0" borderId="73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209" fontId="38" fillId="0" borderId="21" xfId="0" applyNumberFormat="1" applyFont="1" applyBorder="1" applyAlignment="1">
      <alignment horizontal="center" vertical="center" shrinkToFit="1"/>
    </xf>
    <xf numFmtId="209" fontId="38" fillId="0" borderId="37" xfId="0" applyNumberFormat="1" applyFont="1" applyBorder="1" applyAlignment="1">
      <alignment horizontal="center" vertical="center" shrinkToFit="1"/>
    </xf>
    <xf numFmtId="209" fontId="38" fillId="0" borderId="53" xfId="0" applyNumberFormat="1" applyFont="1" applyBorder="1" applyAlignment="1">
      <alignment horizontal="center" vertical="center" shrinkToFit="1"/>
    </xf>
    <xf numFmtId="209" fontId="38" fillId="0" borderId="20" xfId="0" applyNumberFormat="1" applyFont="1" applyBorder="1" applyAlignment="1">
      <alignment horizontal="center" vertical="center" shrinkToFit="1"/>
    </xf>
    <xf numFmtId="0" fontId="38" fillId="0" borderId="7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center" vertical="center" shrinkToFit="1"/>
    </xf>
    <xf numFmtId="209" fontId="38" fillId="0" borderId="29" xfId="0" applyNumberFormat="1" applyFont="1" applyBorder="1" applyAlignment="1">
      <alignment horizontal="center" vertical="center" shrinkToFit="1"/>
    </xf>
    <xf numFmtId="0" fontId="38" fillId="0" borderId="7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 shrinkToFit="1"/>
    </xf>
    <xf numFmtId="209" fontId="38" fillId="0" borderId="71" xfId="0" applyNumberFormat="1" applyFont="1" applyBorder="1" applyAlignment="1">
      <alignment horizontal="center" vertical="center" shrinkToFit="1"/>
    </xf>
    <xf numFmtId="209" fontId="38" fillId="0" borderId="72" xfId="0" applyNumberFormat="1" applyFont="1" applyBorder="1" applyAlignment="1">
      <alignment horizontal="center" vertical="center" shrinkToFit="1"/>
    </xf>
    <xf numFmtId="209" fontId="38" fillId="0" borderId="32" xfId="0" applyNumberFormat="1" applyFont="1" applyBorder="1" applyAlignment="1">
      <alignment horizontal="center" vertical="center" shrinkToFit="1"/>
    </xf>
    <xf numFmtId="0" fontId="44" fillId="0" borderId="72" xfId="0" applyFont="1" applyBorder="1" applyAlignment="1">
      <alignment horizontal="center" vertical="center" shrinkToFit="1"/>
    </xf>
    <xf numFmtId="0" fontId="44" fillId="0" borderId="32" xfId="0" applyFont="1" applyBorder="1" applyAlignment="1">
      <alignment horizontal="center" vertical="center" shrinkToFit="1"/>
    </xf>
    <xf numFmtId="209" fontId="38" fillId="0" borderId="31" xfId="0" applyNumberFormat="1" applyFont="1" applyBorder="1" applyAlignment="1">
      <alignment horizontal="center" vertical="center" shrinkToFit="1"/>
    </xf>
    <xf numFmtId="209" fontId="38" fillId="0" borderId="33" xfId="0" applyNumberFormat="1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209" fontId="38" fillId="0" borderId="21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209" fontId="38" fillId="0" borderId="29" xfId="0" applyNumberFormat="1" applyFont="1" applyBorder="1" applyAlignment="1">
      <alignment horizontal="center" vertical="center"/>
    </xf>
    <xf numFmtId="209" fontId="38" fillId="0" borderId="31" xfId="0" applyNumberFormat="1" applyFont="1" applyBorder="1" applyAlignment="1">
      <alignment horizontal="center" vertical="center"/>
    </xf>
    <xf numFmtId="209" fontId="38" fillId="0" borderId="33" xfId="0" applyNumberFormat="1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44" fillId="0" borderId="29" xfId="0" applyFont="1" applyBorder="1" applyAlignment="1">
      <alignment vertical="center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44" fillId="0" borderId="31" xfId="0" applyFont="1" applyBorder="1" applyAlignment="1">
      <alignment vertical="center"/>
    </xf>
    <xf numFmtId="0" fontId="38" fillId="0" borderId="29" xfId="0" applyFont="1" applyBorder="1" applyAlignment="1">
      <alignment horizontal="center" vertical="center" shrinkToFit="1"/>
    </xf>
    <xf numFmtId="0" fontId="11" fillId="49" borderId="26" xfId="0" applyNumberFormat="1" applyFont="1" applyFill="1" applyBorder="1" applyAlignment="1">
      <alignment horizontal="center" vertical="center"/>
    </xf>
    <xf numFmtId="16" fontId="38" fillId="0" borderId="21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11" fillId="47" borderId="34" xfId="0" applyNumberFormat="1" applyFont="1" applyFill="1" applyBorder="1" applyAlignment="1">
      <alignment horizontal="left"/>
    </xf>
    <xf numFmtId="0" fontId="11" fillId="47" borderId="20" xfId="0" applyNumberFormat="1" applyFont="1" applyFill="1" applyBorder="1" applyAlignment="1">
      <alignment horizontal="left"/>
    </xf>
    <xf numFmtId="0" fontId="38" fillId="0" borderId="77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16" fontId="38" fillId="0" borderId="34" xfId="0" applyNumberFormat="1" applyFont="1" applyBorder="1" applyAlignment="1">
      <alignment horizontal="center" vertical="center"/>
    </xf>
    <xf numFmtId="0" fontId="11" fillId="47" borderId="42" xfId="0" applyNumberFormat="1" applyFont="1" applyFill="1" applyBorder="1" applyAlignment="1">
      <alignment horizontal="center" vertical="center"/>
    </xf>
    <xf numFmtId="0" fontId="44" fillId="0" borderId="26" xfId="0" applyFont="1" applyBorder="1" applyAlignment="1">
      <alignment vertical="center"/>
    </xf>
    <xf numFmtId="16" fontId="38" fillId="0" borderId="81" xfId="0" applyNumberFormat="1" applyFont="1" applyBorder="1" applyAlignment="1">
      <alignment horizontal="center" vertical="center"/>
    </xf>
    <xf numFmtId="16" fontId="38" fillId="0" borderId="28" xfId="0" applyNumberFormat="1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55" xfId="0" applyFont="1" applyBorder="1" applyAlignment="1">
      <alignment vertical="center"/>
    </xf>
    <xf numFmtId="0" fontId="11" fillId="47" borderId="25" xfId="0" applyNumberFormat="1" applyFont="1" applyFill="1" applyBorder="1" applyAlignment="1">
      <alignment horizontal="center" vertical="center"/>
    </xf>
    <xf numFmtId="0" fontId="38" fillId="0" borderId="61" xfId="0" applyFont="1" applyBorder="1" applyAlignment="1">
      <alignment vertical="center"/>
    </xf>
    <xf numFmtId="0" fontId="38" fillId="0" borderId="67" xfId="0" applyFont="1" applyBorder="1" applyAlignment="1">
      <alignment vertical="center"/>
    </xf>
    <xf numFmtId="207" fontId="11" fillId="47" borderId="21" xfId="0" applyNumberFormat="1" applyFont="1" applyFill="1" applyBorder="1" applyAlignment="1">
      <alignment horizontal="center" vertical="center"/>
    </xf>
    <xf numFmtId="0" fontId="44" fillId="0" borderId="61" xfId="0" applyFont="1" applyBorder="1" applyAlignment="1">
      <alignment vertical="center"/>
    </xf>
    <xf numFmtId="0" fontId="44" fillId="0" borderId="67" xfId="0" applyFont="1" applyBorder="1" applyAlignment="1">
      <alignment vertical="center"/>
    </xf>
    <xf numFmtId="0" fontId="11" fillId="47" borderId="82" xfId="0" applyNumberFormat="1" applyFont="1" applyFill="1" applyBorder="1" applyAlignment="1">
      <alignment horizontal="center" vertical="center"/>
    </xf>
    <xf numFmtId="0" fontId="11" fillId="47" borderId="78" xfId="0" applyNumberFormat="1" applyFont="1" applyFill="1" applyBorder="1" applyAlignment="1">
      <alignment horizontal="center" vertical="center"/>
    </xf>
    <xf numFmtId="0" fontId="11" fillId="47" borderId="83" xfId="0" applyNumberFormat="1" applyFont="1" applyFill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197" fontId="11" fillId="47" borderId="28" xfId="0" applyNumberFormat="1" applyFont="1" applyFill="1" applyBorder="1" applyAlignment="1">
      <alignment horizontal="center" vertical="center"/>
    </xf>
    <xf numFmtId="0" fontId="44" fillId="0" borderId="28" xfId="0" applyFont="1" applyBorder="1" applyAlignment="1">
      <alignment vertical="center"/>
    </xf>
    <xf numFmtId="16" fontId="11" fillId="49" borderId="64" xfId="0" applyNumberFormat="1" applyFont="1" applyFill="1" applyBorder="1" applyAlignment="1">
      <alignment horizontal="center"/>
    </xf>
    <xf numFmtId="16" fontId="11" fillId="49" borderId="49" xfId="0" applyNumberFormat="1" applyFont="1" applyFill="1" applyBorder="1" applyAlignment="1">
      <alignment horizontal="center"/>
    </xf>
    <xf numFmtId="0" fontId="38" fillId="0" borderId="49" xfId="0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4" fillId="0" borderId="75" xfId="0" applyFont="1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38" fillId="0" borderId="53" xfId="0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0" fontId="44" fillId="0" borderId="54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22" fontId="11" fillId="47" borderId="57" xfId="0" applyNumberFormat="1" applyFont="1" applyFill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11" fillId="47" borderId="84" xfId="0" applyNumberFormat="1" applyFont="1" applyFill="1" applyBorder="1" applyAlignment="1">
      <alignment horizontal="center" vertical="center"/>
    </xf>
    <xf numFmtId="0" fontId="11" fillId="47" borderId="28" xfId="0" applyNumberFormat="1" applyFont="1" applyFill="1" applyBorder="1" applyAlignment="1">
      <alignment horizontal="left" vertical="center"/>
    </xf>
    <xf numFmtId="0" fontId="11" fillId="47" borderId="21" xfId="0" applyNumberFormat="1" applyFont="1" applyFill="1" applyBorder="1" applyAlignment="1">
      <alignment horizontal="left" vertical="center"/>
    </xf>
    <xf numFmtId="0" fontId="7" fillId="47" borderId="78" xfId="0" applyNumberFormat="1" applyFont="1" applyFill="1" applyBorder="1" applyAlignment="1">
      <alignment horizontal="center"/>
    </xf>
    <xf numFmtId="0" fontId="38" fillId="0" borderId="29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11" fillId="47" borderId="48" xfId="0" applyNumberFormat="1" applyFont="1" applyFill="1" applyBorder="1" applyAlignment="1">
      <alignment horizontal="center" vertical="center"/>
    </xf>
    <xf numFmtId="0" fontId="11" fillId="47" borderId="64" xfId="0" applyNumberFormat="1" applyFont="1" applyFill="1" applyBorder="1" applyAlignment="1">
      <alignment horizontal="left"/>
    </xf>
    <xf numFmtId="0" fontId="11" fillId="47" borderId="23" xfId="0" applyNumberFormat="1" applyFont="1" applyFill="1" applyBorder="1" applyAlignment="1">
      <alignment horizontal="left"/>
    </xf>
    <xf numFmtId="0" fontId="38" fillId="0" borderId="85" xfId="0" applyFont="1" applyBorder="1" applyAlignment="1">
      <alignment horizontal="center" vertical="center"/>
    </xf>
    <xf numFmtId="0" fontId="38" fillId="0" borderId="61" xfId="0" applyFont="1" applyBorder="1" applyAlignment="1">
      <alignment vertical="center"/>
    </xf>
    <xf numFmtId="0" fontId="38" fillId="0" borderId="62" xfId="0" applyFont="1" applyBorder="1" applyAlignment="1">
      <alignment vertical="center"/>
    </xf>
    <xf numFmtId="16" fontId="38" fillId="49" borderId="37" xfId="0" applyNumberFormat="1" applyFont="1" applyFill="1" applyBorder="1" applyAlignment="1">
      <alignment horizontal="center" vertical="center"/>
    </xf>
    <xf numFmtId="16" fontId="38" fillId="49" borderId="53" xfId="0" applyNumberFormat="1" applyFont="1" applyFill="1" applyBorder="1" applyAlignment="1">
      <alignment horizontal="center" vertical="center"/>
    </xf>
    <xf numFmtId="16" fontId="38" fillId="49" borderId="54" xfId="0" applyNumberFormat="1" applyFont="1" applyFill="1" applyBorder="1" applyAlignment="1">
      <alignment horizontal="center" vertical="center"/>
    </xf>
    <xf numFmtId="16" fontId="38" fillId="49" borderId="20" xfId="0" applyNumberFormat="1" applyFont="1" applyFill="1" applyBorder="1" applyAlignment="1">
      <alignment horizontal="center" vertical="center"/>
    </xf>
    <xf numFmtId="0" fontId="11" fillId="49" borderId="34" xfId="0" applyNumberFormat="1" applyFont="1" applyFill="1" applyBorder="1" applyAlignment="1" quotePrefix="1">
      <alignment horizontal="left" vertical="center"/>
    </xf>
    <xf numFmtId="0" fontId="11" fillId="49" borderId="20" xfId="0" applyNumberFormat="1" applyFont="1" applyFill="1" applyBorder="1" applyAlignment="1" quotePrefix="1">
      <alignment horizontal="left" vertical="center"/>
    </xf>
    <xf numFmtId="0" fontId="11" fillId="49" borderId="28" xfId="0" applyNumberFormat="1" applyFont="1" applyFill="1" applyBorder="1" applyAlignment="1" quotePrefix="1">
      <alignment horizontal="left" vertical="center"/>
    </xf>
    <xf numFmtId="0" fontId="11" fillId="49" borderId="21" xfId="0" applyNumberFormat="1" applyFont="1" applyFill="1" applyBorder="1" applyAlignment="1">
      <alignment horizontal="left" vertical="center"/>
    </xf>
    <xf numFmtId="0" fontId="9" fillId="47" borderId="22" xfId="0" applyNumberFormat="1" applyFont="1" applyFill="1" applyBorder="1" applyAlignment="1">
      <alignment horizontal="left"/>
    </xf>
    <xf numFmtId="0" fontId="9" fillId="47" borderId="19" xfId="0" applyNumberFormat="1" applyFont="1" applyFill="1" applyBorder="1" applyAlignment="1">
      <alignment horizontal="left"/>
    </xf>
    <xf numFmtId="0" fontId="9" fillId="47" borderId="38" xfId="0" applyNumberFormat="1" applyFont="1" applyFill="1" applyBorder="1" applyAlignment="1">
      <alignment horizontal="left"/>
    </xf>
    <xf numFmtId="0" fontId="11" fillId="49" borderId="25" xfId="0" applyNumberFormat="1" applyFont="1" applyFill="1" applyBorder="1" applyAlignment="1" quotePrefix="1">
      <alignment horizontal="left" vertical="center"/>
    </xf>
    <xf numFmtId="0" fontId="11" fillId="49" borderId="26" xfId="0" applyNumberFormat="1" applyFont="1" applyFill="1" applyBorder="1" applyAlignment="1">
      <alignment horizontal="left" vertical="center"/>
    </xf>
    <xf numFmtId="0" fontId="9" fillId="47" borderId="39" xfId="0" applyNumberFormat="1" applyFont="1" applyFill="1" applyBorder="1" applyAlignment="1">
      <alignment horizontal="left" vertical="center"/>
    </xf>
    <xf numFmtId="0" fontId="9" fillId="47" borderId="40" xfId="0" applyNumberFormat="1" applyFont="1" applyFill="1" applyBorder="1" applyAlignment="1">
      <alignment horizontal="left" vertical="center"/>
    </xf>
    <xf numFmtId="0" fontId="9" fillId="47" borderId="22" xfId="0" applyNumberFormat="1" applyFont="1" applyFill="1" applyBorder="1" applyAlignment="1">
      <alignment horizontal="left" vertical="center"/>
    </xf>
    <xf numFmtId="0" fontId="9" fillId="47" borderId="19" xfId="0" applyNumberFormat="1" applyFont="1" applyFill="1" applyBorder="1" applyAlignment="1">
      <alignment horizontal="left" vertical="center"/>
    </xf>
    <xf numFmtId="0" fontId="9" fillId="47" borderId="41" xfId="0" applyNumberFormat="1" applyFont="1" applyFill="1" applyBorder="1" applyAlignment="1">
      <alignment horizontal="left" vertical="center"/>
    </xf>
    <xf numFmtId="0" fontId="9" fillId="47" borderId="24" xfId="0" applyNumberFormat="1" applyFont="1" applyFill="1" applyBorder="1" applyAlignment="1">
      <alignment horizontal="left" vertical="center"/>
    </xf>
    <xf numFmtId="0" fontId="9" fillId="47" borderId="0" xfId="0" applyNumberFormat="1" applyFont="1" applyFill="1" applyBorder="1" applyAlignment="1">
      <alignment horizontal="left" vertical="center"/>
    </xf>
    <xf numFmtId="0" fontId="9" fillId="47" borderId="50" xfId="0" applyNumberFormat="1" applyFont="1" applyFill="1" applyBorder="1" applyAlignment="1">
      <alignment horizontal="left" vertical="center"/>
    </xf>
    <xf numFmtId="0" fontId="9" fillId="47" borderId="38" xfId="0" applyNumberFormat="1" applyFont="1" applyFill="1" applyBorder="1" applyAlignment="1">
      <alignment horizontal="left" vertical="center"/>
    </xf>
    <xf numFmtId="49" fontId="38" fillId="0" borderId="34" xfId="0" applyNumberFormat="1" applyFont="1" applyBorder="1" applyAlignment="1">
      <alignment horizontal="center" vertical="center"/>
    </xf>
    <xf numFmtId="49" fontId="38" fillId="0" borderId="53" xfId="0" applyNumberFormat="1" applyFont="1" applyBorder="1" applyAlignment="1">
      <alignment horizontal="center" vertical="center"/>
    </xf>
    <xf numFmtId="0" fontId="71" fillId="49" borderId="34" xfId="33" applyNumberFormat="1" applyFont="1" applyFill="1" applyBorder="1" applyAlignment="1" quotePrefix="1">
      <alignment horizontal="left" vertical="center"/>
    </xf>
    <xf numFmtId="0" fontId="71" fillId="49" borderId="20" xfId="33" applyNumberFormat="1" applyFont="1" applyFill="1" applyBorder="1" applyAlignment="1" quotePrefix="1">
      <alignment horizontal="left" vertical="center"/>
    </xf>
    <xf numFmtId="0" fontId="38" fillId="0" borderId="34" xfId="0" applyFont="1" applyBorder="1" applyAlignment="1">
      <alignment horizontal="center" vertical="center" wrapText="1"/>
    </xf>
    <xf numFmtId="0" fontId="38" fillId="49" borderId="34" xfId="0" applyNumberFormat="1" applyFont="1" applyFill="1" applyBorder="1" applyAlignment="1" quotePrefix="1">
      <alignment horizontal="left" vertical="center"/>
    </xf>
    <xf numFmtId="0" fontId="38" fillId="49" borderId="20" xfId="0" applyNumberFormat="1" applyFont="1" applyFill="1" applyBorder="1" applyAlignment="1" quotePrefix="1">
      <alignment horizontal="left" vertical="center"/>
    </xf>
    <xf numFmtId="0" fontId="38" fillId="0" borderId="4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11" fillId="47" borderId="86" xfId="0" applyNumberFormat="1" applyFont="1" applyFill="1" applyBorder="1" applyAlignment="1">
      <alignment horizontal="center" vertical="center"/>
    </xf>
    <xf numFmtId="0" fontId="11" fillId="47" borderId="27" xfId="0" applyNumberFormat="1" applyFont="1" applyFill="1" applyBorder="1" applyAlignment="1">
      <alignment horizontal="center" vertical="center"/>
    </xf>
    <xf numFmtId="207" fontId="11" fillId="47" borderId="37" xfId="0" applyNumberFormat="1" applyFont="1" applyFill="1" applyBorder="1" applyAlignment="1">
      <alignment horizontal="center" vertical="center" wrapText="1"/>
    </xf>
    <xf numFmtId="207" fontId="11" fillId="47" borderId="53" xfId="0" applyNumberFormat="1" applyFont="1" applyFill="1" applyBorder="1" applyAlignment="1">
      <alignment horizontal="center" vertical="center" wrapText="1"/>
    </xf>
    <xf numFmtId="207" fontId="11" fillId="47" borderId="20" xfId="0" applyNumberFormat="1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 wrapText="1"/>
    </xf>
    <xf numFmtId="49" fontId="11" fillId="47" borderId="44" xfId="0" applyNumberFormat="1" applyFont="1" applyFill="1" applyBorder="1" applyAlignment="1">
      <alignment horizontal="center" vertical="center"/>
    </xf>
    <xf numFmtId="49" fontId="11" fillId="47" borderId="55" xfId="0" applyNumberFormat="1" applyFont="1" applyFill="1" applyBorder="1" applyAlignment="1">
      <alignment horizontal="center" vertical="center"/>
    </xf>
    <xf numFmtId="0" fontId="9" fillId="47" borderId="39" xfId="0" applyNumberFormat="1" applyFont="1" applyFill="1" applyBorder="1" applyAlignment="1">
      <alignment horizontal="left"/>
    </xf>
    <xf numFmtId="0" fontId="9" fillId="47" borderId="40" xfId="0" applyNumberFormat="1" applyFont="1" applyFill="1" applyBorder="1" applyAlignment="1">
      <alignment horizontal="left"/>
    </xf>
    <xf numFmtId="0" fontId="9" fillId="47" borderId="41" xfId="0" applyNumberFormat="1" applyFont="1" applyFill="1" applyBorder="1" applyAlignment="1">
      <alignment horizontal="left"/>
    </xf>
    <xf numFmtId="0" fontId="9" fillId="47" borderId="40" xfId="0" applyNumberFormat="1" applyFont="1" applyFill="1" applyBorder="1" applyAlignment="1">
      <alignment horizontal="center" vertical="center"/>
    </xf>
    <xf numFmtId="49" fontId="11" fillId="47" borderId="37" xfId="0" applyNumberFormat="1" applyFont="1" applyFill="1" applyBorder="1" applyAlignment="1">
      <alignment horizontal="center" vertical="center" wrapText="1"/>
    </xf>
    <xf numFmtId="49" fontId="11" fillId="47" borderId="53" xfId="0" applyNumberFormat="1" applyFont="1" applyFill="1" applyBorder="1" applyAlignment="1">
      <alignment horizontal="center" vertical="center" wrapText="1"/>
    </xf>
    <xf numFmtId="49" fontId="11" fillId="47" borderId="54" xfId="0" applyNumberFormat="1" applyFont="1" applyFill="1" applyBorder="1" applyAlignment="1">
      <alignment horizontal="center" vertical="center" wrapText="1"/>
    </xf>
    <xf numFmtId="22" fontId="42" fillId="47" borderId="57" xfId="0" applyNumberFormat="1" applyFont="1" applyFill="1" applyBorder="1" applyAlignment="1">
      <alignment horizontal="center" vertical="center" wrapText="1"/>
    </xf>
    <xf numFmtId="22" fontId="42" fillId="47" borderId="58" xfId="0" applyNumberFormat="1" applyFont="1" applyFill="1" applyBorder="1" applyAlignment="1">
      <alignment horizontal="center" vertical="center" wrapText="1"/>
    </xf>
    <xf numFmtId="22" fontId="42" fillId="47" borderId="59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3" fillId="47" borderId="84" xfId="0" applyNumberFormat="1" applyFont="1" applyFill="1" applyBorder="1" applyAlignment="1">
      <alignment horizontal="center" vertical="center"/>
    </xf>
    <xf numFmtId="0" fontId="3" fillId="47" borderId="26" xfId="0" applyNumberFormat="1" applyFont="1" applyFill="1" applyBorder="1" applyAlignment="1">
      <alignment horizontal="center" vertical="center"/>
    </xf>
    <xf numFmtId="0" fontId="3" fillId="47" borderId="6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" fontId="1" fillId="47" borderId="37" xfId="0" applyNumberFormat="1" applyFont="1" applyFill="1" applyBorder="1" applyAlignment="1">
      <alignment horizontal="center"/>
    </xf>
    <xf numFmtId="16" fontId="1" fillId="47" borderId="54" xfId="0" applyNumberFormat="1" applyFont="1" applyFill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" fontId="1" fillId="47" borderId="20" xfId="0" applyNumberFormat="1" applyFont="1" applyFill="1" applyBorder="1" applyAlignment="1">
      <alignment horizontal="center"/>
    </xf>
    <xf numFmtId="16" fontId="1" fillId="47" borderId="87" xfId="0" applyNumberFormat="1" applyFont="1" applyFill="1" applyBorder="1" applyAlignment="1">
      <alignment horizontal="center"/>
    </xf>
    <xf numFmtId="16" fontId="1" fillId="47" borderId="88" xfId="0" applyNumberFormat="1" applyFont="1" applyFill="1" applyBorder="1" applyAlignment="1">
      <alignment horizontal="center"/>
    </xf>
    <xf numFmtId="0" fontId="0" fillId="0" borderId="37" xfId="0" applyBorder="1" applyAlignment="1">
      <alignment vertical="center"/>
    </xf>
    <xf numFmtId="16" fontId="1" fillId="47" borderId="81" xfId="0" applyNumberFormat="1" applyFont="1" applyFill="1" applyBorder="1" applyAlignment="1">
      <alignment horizontal="center"/>
    </xf>
    <xf numFmtId="0" fontId="3" fillId="47" borderId="53" xfId="0" applyNumberFormat="1" applyFont="1" applyFill="1" applyBorder="1" applyAlignment="1">
      <alignment horizontal="center" vertical="center"/>
    </xf>
    <xf numFmtId="207" fontId="3" fillId="47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7" fontId="3" fillId="47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207" fontId="3" fillId="47" borderId="28" xfId="0" applyNumberFormat="1" applyFont="1" applyFill="1" applyBorder="1" applyAlignment="1">
      <alignment horizontal="center" vertical="center"/>
    </xf>
    <xf numFmtId="0" fontId="3" fillId="47" borderId="39" xfId="0" applyNumberFormat="1" applyFont="1" applyFill="1" applyBorder="1" applyAlignment="1">
      <alignment horizontal="center" vertical="center"/>
    </xf>
    <xf numFmtId="0" fontId="3" fillId="47" borderId="63" xfId="0" applyNumberFormat="1" applyFont="1" applyFill="1" applyBorder="1" applyAlignment="1">
      <alignment horizontal="center" vertical="center"/>
    </xf>
    <xf numFmtId="0" fontId="3" fillId="47" borderId="64" xfId="0" applyNumberFormat="1" applyFont="1" applyFill="1" applyBorder="1" applyAlignment="1">
      <alignment horizontal="center" vertical="center"/>
    </xf>
    <xf numFmtId="0" fontId="3" fillId="47" borderId="23" xfId="0" applyNumberFormat="1" applyFont="1" applyFill="1" applyBorder="1" applyAlignment="1">
      <alignment horizontal="center" vertical="center"/>
    </xf>
    <xf numFmtId="0" fontId="3" fillId="47" borderId="47" xfId="0" applyNumberFormat="1" applyFont="1" applyFill="1" applyBorder="1" applyAlignment="1">
      <alignment horizontal="center" vertical="center"/>
    </xf>
    <xf numFmtId="0" fontId="3" fillId="47" borderId="67" xfId="0" applyNumberFormat="1" applyFont="1" applyFill="1" applyBorder="1" applyAlignment="1">
      <alignment horizontal="center" vertical="center"/>
    </xf>
    <xf numFmtId="0" fontId="3" fillId="47" borderId="90" xfId="0" applyNumberFormat="1" applyFont="1" applyFill="1" applyBorder="1" applyAlignment="1">
      <alignment horizontal="center" vertical="center"/>
    </xf>
    <xf numFmtId="0" fontId="3" fillId="47" borderId="68" xfId="0" applyNumberFormat="1" applyFont="1" applyFill="1" applyBorder="1" applyAlignment="1">
      <alignment horizontal="center" vertical="center"/>
    </xf>
    <xf numFmtId="0" fontId="3" fillId="47" borderId="80" xfId="0" applyNumberFormat="1" applyFont="1" applyFill="1" applyBorder="1" applyAlignment="1">
      <alignment horizontal="center" vertical="center"/>
    </xf>
    <xf numFmtId="0" fontId="3" fillId="47" borderId="91" xfId="0" applyNumberFormat="1" applyFont="1" applyFill="1" applyBorder="1" applyAlignment="1">
      <alignment horizontal="center" vertical="center"/>
    </xf>
    <xf numFmtId="0" fontId="3" fillId="47" borderId="92" xfId="0" applyNumberFormat="1" applyFont="1" applyFill="1" applyBorder="1" applyAlignment="1">
      <alignment horizontal="center" vertical="center"/>
    </xf>
    <xf numFmtId="0" fontId="3" fillId="47" borderId="21" xfId="0" applyNumberFormat="1" applyFont="1" applyFill="1" applyBorder="1" applyAlignment="1">
      <alignment horizontal="center" vertical="center"/>
    </xf>
    <xf numFmtId="0" fontId="3" fillId="47" borderId="20" xfId="0" applyNumberFormat="1" applyFont="1" applyFill="1" applyBorder="1" applyAlignment="1">
      <alignment horizontal="center" vertical="center"/>
    </xf>
    <xf numFmtId="0" fontId="3" fillId="47" borderId="34" xfId="0" applyNumberFormat="1" applyFont="1" applyFill="1" applyBorder="1" applyAlignment="1">
      <alignment horizontal="left"/>
    </xf>
    <xf numFmtId="0" fontId="3" fillId="47" borderId="20" xfId="0" applyNumberFormat="1" applyFont="1" applyFill="1" applyBorder="1" applyAlignment="1">
      <alignment horizontal="left"/>
    </xf>
    <xf numFmtId="0" fontId="3" fillId="47" borderId="93" xfId="0" applyNumberFormat="1" applyFont="1" applyFill="1" applyBorder="1" applyAlignment="1">
      <alignment horizontal="center" vertical="center"/>
    </xf>
    <xf numFmtId="0" fontId="3" fillId="47" borderId="37" xfId="0" applyNumberFormat="1" applyFont="1" applyFill="1" applyBorder="1" applyAlignment="1">
      <alignment horizontal="center" vertical="center"/>
    </xf>
    <xf numFmtId="0" fontId="3" fillId="47" borderId="87" xfId="0" applyNumberFormat="1" applyFont="1" applyFill="1" applyBorder="1" applyAlignment="1">
      <alignment horizontal="center" vertical="center"/>
    </xf>
    <xf numFmtId="0" fontId="3" fillId="47" borderId="88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47" borderId="49" xfId="0" applyNumberFormat="1" applyFont="1" applyFill="1" applyBorder="1" applyAlignment="1">
      <alignment horizontal="center" vertical="center"/>
    </xf>
    <xf numFmtId="0" fontId="3" fillId="47" borderId="7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left" vertical="center"/>
    </xf>
    <xf numFmtId="0" fontId="9" fillId="0" borderId="40" xfId="0" applyNumberFormat="1" applyFont="1" applyFill="1" applyBorder="1" applyAlignment="1">
      <alignment horizontal="left" vertical="center"/>
    </xf>
    <xf numFmtId="0" fontId="9" fillId="0" borderId="41" xfId="0" applyNumberFormat="1" applyFont="1" applyFill="1" applyBorder="1" applyAlignment="1">
      <alignment horizontal="left" vertical="center"/>
    </xf>
    <xf numFmtId="197" fontId="3" fillId="47" borderId="53" xfId="0" applyNumberFormat="1" applyFont="1" applyFill="1" applyBorder="1" applyAlignment="1">
      <alignment horizontal="center" vertical="center"/>
    </xf>
    <xf numFmtId="0" fontId="3" fillId="47" borderId="48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69" xfId="0" applyBorder="1" applyAlignment="1">
      <alignment vertical="center"/>
    </xf>
    <xf numFmtId="207" fontId="3" fillId="47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47" borderId="94" xfId="0" applyNumberFormat="1" applyFont="1" applyFill="1" applyBorder="1" applyAlignment="1">
      <alignment horizontal="center" vertical="center"/>
    </xf>
    <xf numFmtId="0" fontId="3" fillId="47" borderId="95" xfId="0" applyNumberFormat="1" applyFont="1" applyFill="1" applyBorder="1" applyAlignment="1">
      <alignment horizontal="left"/>
    </xf>
    <xf numFmtId="0" fontId="3" fillId="47" borderId="32" xfId="0" applyNumberFormat="1" applyFont="1" applyFill="1" applyBorder="1" applyAlignment="1">
      <alignment horizontal="left"/>
    </xf>
    <xf numFmtId="0" fontId="3" fillId="47" borderId="28" xfId="0" applyNumberFormat="1" applyFont="1" applyFill="1" applyBorder="1" applyAlignment="1">
      <alignment horizontal="left" vertical="center"/>
    </xf>
    <xf numFmtId="0" fontId="3" fillId="47" borderId="21" xfId="0" applyNumberFormat="1" applyFont="1" applyFill="1" applyBorder="1" applyAlignment="1">
      <alignment horizontal="left" vertical="center"/>
    </xf>
    <xf numFmtId="0" fontId="3" fillId="47" borderId="36" xfId="0" applyNumberFormat="1" applyFont="1" applyFill="1" applyBorder="1" applyAlignment="1">
      <alignment horizontal="center" vertical="center"/>
    </xf>
    <xf numFmtId="197" fontId="3" fillId="47" borderId="34" xfId="0" applyNumberFormat="1" applyFont="1" applyFill="1" applyBorder="1" applyAlignment="1">
      <alignment horizontal="center" vertical="center"/>
    </xf>
    <xf numFmtId="197" fontId="3" fillId="47" borderId="20" xfId="0" applyNumberFormat="1" applyFont="1" applyFill="1" applyBorder="1" applyAlignment="1">
      <alignment horizontal="center" vertical="center"/>
    </xf>
    <xf numFmtId="22" fontId="3" fillId="47" borderId="34" xfId="0" applyNumberFormat="1" applyFont="1" applyFill="1" applyBorder="1" applyAlignment="1">
      <alignment horizontal="left"/>
    </xf>
    <xf numFmtId="0" fontId="9" fillId="47" borderId="57" xfId="0" applyNumberFormat="1" applyFont="1" applyFill="1" applyBorder="1" applyAlignment="1">
      <alignment horizontal="left" vertical="center"/>
    </xf>
    <xf numFmtId="0" fontId="9" fillId="47" borderId="58" xfId="0" applyNumberFormat="1" applyFont="1" applyFill="1" applyBorder="1" applyAlignment="1">
      <alignment horizontal="left" vertical="center"/>
    </xf>
    <xf numFmtId="0" fontId="9" fillId="47" borderId="59" xfId="0" applyNumberFormat="1" applyFont="1" applyFill="1" applyBorder="1" applyAlignment="1">
      <alignment horizontal="left" vertical="center"/>
    </xf>
    <xf numFmtId="0" fontId="3" fillId="47" borderId="24" xfId="0" applyNumberFormat="1" applyFont="1" applyFill="1" applyBorder="1" applyAlignment="1">
      <alignment horizontal="center" vertical="center"/>
    </xf>
    <xf numFmtId="0" fontId="3" fillId="47" borderId="96" xfId="0" applyNumberFormat="1" applyFont="1" applyFill="1" applyBorder="1" applyAlignment="1">
      <alignment horizontal="center" vertical="center"/>
    </xf>
    <xf numFmtId="207" fontId="3" fillId="47" borderId="88" xfId="0" applyNumberFormat="1" applyFont="1" applyFill="1" applyBorder="1" applyAlignment="1">
      <alignment horizontal="center" vertical="center"/>
    </xf>
    <xf numFmtId="0" fontId="3" fillId="47" borderId="28" xfId="0" applyNumberFormat="1" applyFont="1" applyFill="1" applyBorder="1" applyAlignment="1">
      <alignment horizontal="center" vertical="center"/>
    </xf>
    <xf numFmtId="16" fontId="3" fillId="47" borderId="37" xfId="0" applyNumberFormat="1" applyFont="1" applyFill="1" applyBorder="1" applyAlignment="1">
      <alignment horizontal="center" vertical="center"/>
    </xf>
    <xf numFmtId="16" fontId="3" fillId="47" borderId="54" xfId="0" applyNumberFormat="1" applyFont="1" applyFill="1" applyBorder="1" applyAlignment="1">
      <alignment horizontal="center" vertical="center"/>
    </xf>
    <xf numFmtId="0" fontId="3" fillId="47" borderId="97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16" fontId="3" fillId="47" borderId="21" xfId="0" applyNumberFormat="1" applyFont="1" applyFill="1" applyBorder="1" applyAlignment="1">
      <alignment horizontal="center" vertical="center"/>
    </xf>
    <xf numFmtId="16" fontId="3" fillId="47" borderId="28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6" fontId="3" fillId="47" borderId="29" xfId="0" applyNumberFormat="1" applyFont="1" applyFill="1" applyBorder="1" applyAlignment="1">
      <alignment horizontal="center" vertical="center"/>
    </xf>
    <xf numFmtId="197" fontId="3" fillId="47" borderId="95" xfId="0" applyNumberFormat="1" applyFont="1" applyFill="1" applyBorder="1" applyAlignment="1">
      <alignment horizontal="center" vertical="center"/>
    </xf>
    <xf numFmtId="197" fontId="3" fillId="47" borderId="72" xfId="0" applyNumberFormat="1" applyFont="1" applyFill="1" applyBorder="1" applyAlignment="1">
      <alignment horizontal="center" vertical="center"/>
    </xf>
    <xf numFmtId="197" fontId="3" fillId="47" borderId="32" xfId="0" applyNumberFormat="1" applyFont="1" applyFill="1" applyBorder="1" applyAlignment="1">
      <alignment horizontal="center" vertical="center"/>
    </xf>
    <xf numFmtId="16" fontId="3" fillId="47" borderId="30" xfId="0" applyNumberFormat="1" applyFont="1" applyFill="1" applyBorder="1" applyAlignment="1">
      <alignment horizontal="center" vertical="center"/>
    </xf>
    <xf numFmtId="16" fontId="3" fillId="47" borderId="31" xfId="0" applyNumberFormat="1" applyFont="1" applyFill="1" applyBorder="1" applyAlignment="1">
      <alignment horizontal="center" vertical="center"/>
    </xf>
    <xf numFmtId="0" fontId="8" fillId="47" borderId="0" xfId="0" applyNumberFormat="1" applyFont="1" applyFill="1" applyBorder="1" applyAlignment="1">
      <alignment horizontal="center"/>
    </xf>
    <xf numFmtId="0" fontId="7" fillId="47" borderId="39" xfId="0" applyNumberFormat="1" applyFont="1" applyFill="1" applyBorder="1" applyAlignment="1">
      <alignment horizontal="center"/>
    </xf>
    <xf numFmtId="0" fontId="7" fillId="47" borderId="40" xfId="0" applyNumberFormat="1" applyFont="1" applyFill="1" applyBorder="1" applyAlignment="1">
      <alignment horizontal="center"/>
    </xf>
    <xf numFmtId="0" fontId="7" fillId="47" borderId="41" xfId="0" applyNumberFormat="1" applyFont="1" applyFill="1" applyBorder="1" applyAlignment="1">
      <alignment horizontal="center"/>
    </xf>
    <xf numFmtId="0" fontId="31" fillId="47" borderId="24" xfId="0" applyNumberFormat="1" applyFont="1" applyFill="1" applyBorder="1" applyAlignment="1">
      <alignment horizontal="center"/>
    </xf>
    <xf numFmtId="0" fontId="31" fillId="47" borderId="0" xfId="0" applyNumberFormat="1" applyFont="1" applyFill="1" applyBorder="1" applyAlignment="1">
      <alignment horizontal="center"/>
    </xf>
    <xf numFmtId="0" fontId="31" fillId="47" borderId="50" xfId="0" applyNumberFormat="1" applyFont="1" applyFill="1" applyBorder="1" applyAlignment="1">
      <alignment horizontal="center"/>
    </xf>
    <xf numFmtId="0" fontId="31" fillId="47" borderId="64" xfId="0" applyNumberFormat="1" applyFont="1" applyFill="1" applyBorder="1" applyAlignment="1">
      <alignment horizontal="center"/>
    </xf>
    <xf numFmtId="0" fontId="31" fillId="47" borderId="49" xfId="0" applyNumberFormat="1" applyFont="1" applyFill="1" applyBorder="1" applyAlignment="1">
      <alignment horizontal="center"/>
    </xf>
    <xf numFmtId="0" fontId="31" fillId="47" borderId="75" xfId="0" applyNumberFormat="1" applyFont="1" applyFill="1" applyBorder="1" applyAlignment="1">
      <alignment horizontal="center"/>
    </xf>
    <xf numFmtId="0" fontId="3" fillId="47" borderId="98" xfId="0" applyNumberFormat="1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好_S.E.Asia" xfId="80"/>
    <cellStyle name="Percent" xfId="81"/>
    <cellStyle name="計算方式" xfId="82"/>
    <cellStyle name="Currency" xfId="83"/>
    <cellStyle name="Currency [0]" xfId="84"/>
    <cellStyle name="連結的儲存格" xfId="85"/>
    <cellStyle name="備註" xfId="86"/>
    <cellStyle name="Hyperlink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壞_S.E.Asia" xfId="104"/>
    <cellStyle name="警告文字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57150</xdr:rowOff>
    </xdr:from>
    <xdr:to>
      <xdr:col>3</xdr:col>
      <xdr:colOff>200025</xdr:colOff>
      <xdr:row>2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667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85725</xdr:colOff>
      <xdr:row>0</xdr:row>
      <xdr:rowOff>66675</xdr:rowOff>
    </xdr:from>
    <xdr:to>
      <xdr:col>48</xdr:col>
      <xdr:colOff>171450</xdr:colOff>
      <xdr:row>3</xdr:row>
      <xdr:rowOff>190500</xdr:rowOff>
    </xdr:to>
    <xdr:pic>
      <xdr:nvPicPr>
        <xdr:cNvPr id="1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30325" y="6667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zoomScalePageLayoutView="0" workbookViewId="0" topLeftCell="A1">
      <selection activeCell="A24" sqref="A24:G24"/>
    </sheetView>
  </sheetViews>
  <sheetFormatPr defaultColWidth="4.625" defaultRowHeight="16.5"/>
  <cols>
    <col min="1" max="6" width="6.875" style="6" customWidth="1"/>
    <col min="7" max="7" width="8.125" style="6" customWidth="1"/>
    <col min="8" max="9" width="5.875" style="6" customWidth="1"/>
    <col min="10" max="10" width="35.625" style="6" hidden="1" customWidth="1"/>
    <col min="11" max="12" width="5.875" style="6" customWidth="1"/>
    <col min="13" max="13" width="10.625" style="6" hidden="1" customWidth="1"/>
    <col min="14" max="17" width="5.875" style="6" customWidth="1"/>
    <col min="18" max="18" width="11.125" style="6" customWidth="1"/>
    <col min="19" max="19" width="5.875" style="6" customWidth="1"/>
    <col min="20" max="20" width="9.625" style="6" customWidth="1"/>
    <col min="21" max="26" width="2.375" style="114" customWidth="1"/>
    <col min="27" max="27" width="0.37109375" style="114" customWidth="1"/>
    <col min="28" max="43" width="2.375" style="114" customWidth="1"/>
    <col min="44" max="44" width="1.37890625" style="114" customWidth="1"/>
    <col min="45" max="50" width="2.375" style="114" customWidth="1"/>
    <col min="51" max="16384" width="4.625" style="6" customWidth="1"/>
  </cols>
  <sheetData>
    <row r="1" ht="16.5" thickBot="1">
      <c r="J1" s="113"/>
    </row>
    <row r="2" spans="1:50" s="115" customFormat="1" ht="53.25" customHeight="1">
      <c r="A2" s="304"/>
      <c r="B2" s="305"/>
      <c r="C2" s="305"/>
      <c r="D2" s="305"/>
      <c r="E2" s="305"/>
      <c r="F2" s="307" t="s">
        <v>401</v>
      </c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8"/>
    </row>
    <row r="3" spans="1:50" s="115" customFormat="1" ht="37.5" customHeight="1" thickBot="1">
      <c r="A3" s="306"/>
      <c r="B3" s="273"/>
      <c r="C3" s="273"/>
      <c r="D3" s="273"/>
      <c r="E3" s="273"/>
      <c r="F3" s="309" t="s">
        <v>387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310" t="s">
        <v>386</v>
      </c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2"/>
    </row>
    <row r="4" spans="1:50" s="115" customFormat="1" ht="37.5" customHeight="1" thickBot="1">
      <c r="A4" s="269" t="s">
        <v>36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1"/>
    </row>
    <row r="5" spans="1:50" s="115" customFormat="1" ht="30" customHeight="1">
      <c r="A5" s="282" t="s">
        <v>446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5"/>
    </row>
    <row r="6" spans="1:50" s="115" customFormat="1" ht="30" customHeight="1" thickBot="1">
      <c r="A6" s="272" t="s">
        <v>549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4"/>
    </row>
    <row r="7" spans="1:50" s="116" customFormat="1" ht="24.75" customHeight="1">
      <c r="A7" s="287" t="s">
        <v>190</v>
      </c>
      <c r="B7" s="288"/>
      <c r="C7" s="288"/>
      <c r="D7" s="288"/>
      <c r="E7" s="288"/>
      <c r="F7" s="288"/>
      <c r="G7" s="289"/>
      <c r="H7" s="294" t="s">
        <v>191</v>
      </c>
      <c r="I7" s="295"/>
      <c r="J7" s="296"/>
      <c r="K7" s="302" t="s">
        <v>192</v>
      </c>
      <c r="L7" s="288"/>
      <c r="M7" s="289"/>
      <c r="N7" s="300" t="s">
        <v>193</v>
      </c>
      <c r="O7" s="267"/>
      <c r="P7" s="267"/>
      <c r="Q7" s="267"/>
      <c r="R7" s="301"/>
      <c r="S7" s="313" t="s">
        <v>194</v>
      </c>
      <c r="T7" s="314"/>
      <c r="U7" s="278" t="s">
        <v>194</v>
      </c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80"/>
    </row>
    <row r="8" spans="1:50" s="116" customFormat="1" ht="24.75" customHeight="1">
      <c r="A8" s="290"/>
      <c r="B8" s="291"/>
      <c r="C8" s="291"/>
      <c r="D8" s="291"/>
      <c r="E8" s="291"/>
      <c r="F8" s="291"/>
      <c r="G8" s="292"/>
      <c r="H8" s="297"/>
      <c r="I8" s="298"/>
      <c r="J8" s="299"/>
      <c r="K8" s="303"/>
      <c r="L8" s="291"/>
      <c r="M8" s="292"/>
      <c r="N8" s="248" t="s">
        <v>195</v>
      </c>
      <c r="O8" s="250"/>
      <c r="P8" s="261" t="s">
        <v>196</v>
      </c>
      <c r="Q8" s="277"/>
      <c r="R8" s="119" t="s">
        <v>197</v>
      </c>
      <c r="S8" s="275" t="s">
        <v>198</v>
      </c>
      <c r="T8" s="276"/>
      <c r="U8" s="293" t="s">
        <v>442</v>
      </c>
      <c r="V8" s="251"/>
      <c r="W8" s="251"/>
      <c r="X8" s="251"/>
      <c r="Y8" s="251"/>
      <c r="Z8" s="251"/>
      <c r="AA8" s="252"/>
      <c r="AB8" s="241" t="s">
        <v>445</v>
      </c>
      <c r="AC8" s="242"/>
      <c r="AD8" s="242"/>
      <c r="AE8" s="242"/>
      <c r="AF8" s="242"/>
      <c r="AG8" s="242"/>
      <c r="AH8" s="242"/>
      <c r="AI8" s="243"/>
      <c r="AJ8" s="241" t="s">
        <v>443</v>
      </c>
      <c r="AK8" s="242"/>
      <c r="AL8" s="242"/>
      <c r="AM8" s="242"/>
      <c r="AN8" s="242"/>
      <c r="AO8" s="242"/>
      <c r="AP8" s="243"/>
      <c r="AQ8" s="241" t="s">
        <v>444</v>
      </c>
      <c r="AR8" s="242"/>
      <c r="AS8" s="242"/>
      <c r="AT8" s="242"/>
      <c r="AU8" s="242"/>
      <c r="AV8" s="242"/>
      <c r="AW8" s="242"/>
      <c r="AX8" s="244"/>
    </row>
    <row r="9" spans="1:50" s="116" customFormat="1" ht="27.75" customHeight="1">
      <c r="A9" s="315" t="s">
        <v>577</v>
      </c>
      <c r="B9" s="316"/>
      <c r="C9" s="316"/>
      <c r="D9" s="316"/>
      <c r="E9" s="316"/>
      <c r="F9" s="316"/>
      <c r="G9" s="317"/>
      <c r="H9" s="318" t="s">
        <v>493</v>
      </c>
      <c r="I9" s="319"/>
      <c r="J9" s="320"/>
      <c r="K9" s="248" t="s">
        <v>157</v>
      </c>
      <c r="L9" s="249"/>
      <c r="M9" s="250"/>
      <c r="N9" s="245">
        <f aca="true" t="shared" si="0" ref="N9:N24">S9-5</f>
        <v>45399</v>
      </c>
      <c r="O9" s="265"/>
      <c r="P9" s="245">
        <f aca="true" t="shared" si="1" ref="P9:P24">IF(H9="HPS1",S9-1,(IF(H9="KVT",S9,S9-1)))</f>
        <v>45403</v>
      </c>
      <c r="Q9" s="265"/>
      <c r="R9" s="122">
        <v>1700</v>
      </c>
      <c r="S9" s="262">
        <v>45404</v>
      </c>
      <c r="T9" s="263"/>
      <c r="U9" s="266">
        <v>45407</v>
      </c>
      <c r="V9" s="246"/>
      <c r="W9" s="246"/>
      <c r="X9" s="246"/>
      <c r="Y9" s="246"/>
      <c r="Z9" s="246"/>
      <c r="AA9" s="247"/>
      <c r="AB9" s="245" t="s">
        <v>614</v>
      </c>
      <c r="AC9" s="251"/>
      <c r="AD9" s="251"/>
      <c r="AE9" s="251"/>
      <c r="AF9" s="251"/>
      <c r="AG9" s="251"/>
      <c r="AH9" s="251"/>
      <c r="AI9" s="252"/>
      <c r="AJ9" s="245" t="s">
        <v>478</v>
      </c>
      <c r="AK9" s="246"/>
      <c r="AL9" s="246"/>
      <c r="AM9" s="246"/>
      <c r="AN9" s="246"/>
      <c r="AO9" s="246"/>
      <c r="AP9" s="247"/>
      <c r="AQ9" s="245" t="s">
        <v>478</v>
      </c>
      <c r="AR9" s="246"/>
      <c r="AS9" s="246"/>
      <c r="AT9" s="246"/>
      <c r="AU9" s="246"/>
      <c r="AV9" s="246"/>
      <c r="AW9" s="246"/>
      <c r="AX9" s="264"/>
    </row>
    <row r="10" spans="1:50" s="116" customFormat="1" ht="27.75" customHeight="1">
      <c r="A10" s="315" t="s">
        <v>565</v>
      </c>
      <c r="B10" s="316"/>
      <c r="C10" s="316"/>
      <c r="D10" s="316"/>
      <c r="E10" s="316"/>
      <c r="F10" s="316"/>
      <c r="G10" s="317"/>
      <c r="H10" s="318" t="s">
        <v>506</v>
      </c>
      <c r="I10" s="319"/>
      <c r="J10" s="320"/>
      <c r="K10" s="248" t="s">
        <v>157</v>
      </c>
      <c r="L10" s="249"/>
      <c r="M10" s="250"/>
      <c r="N10" s="245">
        <f t="shared" si="0"/>
        <v>45399</v>
      </c>
      <c r="O10" s="265"/>
      <c r="P10" s="245">
        <f t="shared" si="1"/>
        <v>45403</v>
      </c>
      <c r="Q10" s="265"/>
      <c r="R10" s="122">
        <v>2300</v>
      </c>
      <c r="S10" s="262">
        <v>45404</v>
      </c>
      <c r="T10" s="263"/>
      <c r="U10" s="266">
        <v>45408</v>
      </c>
      <c r="V10" s="246"/>
      <c r="W10" s="246"/>
      <c r="X10" s="246"/>
      <c r="Y10" s="246"/>
      <c r="Z10" s="246"/>
      <c r="AA10" s="247"/>
      <c r="AB10" s="245" t="s">
        <v>478</v>
      </c>
      <c r="AC10" s="251"/>
      <c r="AD10" s="251"/>
      <c r="AE10" s="251"/>
      <c r="AF10" s="251"/>
      <c r="AG10" s="251"/>
      <c r="AH10" s="251"/>
      <c r="AI10" s="252"/>
      <c r="AJ10" s="245">
        <v>45409</v>
      </c>
      <c r="AK10" s="246"/>
      <c r="AL10" s="246"/>
      <c r="AM10" s="246"/>
      <c r="AN10" s="246"/>
      <c r="AO10" s="246"/>
      <c r="AP10" s="247"/>
      <c r="AQ10" s="245" t="s">
        <v>478</v>
      </c>
      <c r="AR10" s="246"/>
      <c r="AS10" s="246"/>
      <c r="AT10" s="246"/>
      <c r="AU10" s="246"/>
      <c r="AV10" s="246"/>
      <c r="AW10" s="246"/>
      <c r="AX10" s="264"/>
    </row>
    <row r="11" spans="1:50" s="116" customFormat="1" ht="27.75" customHeight="1">
      <c r="A11" s="315" t="s">
        <v>566</v>
      </c>
      <c r="B11" s="316"/>
      <c r="C11" s="316"/>
      <c r="D11" s="316"/>
      <c r="E11" s="316"/>
      <c r="F11" s="316"/>
      <c r="G11" s="317"/>
      <c r="H11" s="318" t="s">
        <v>465</v>
      </c>
      <c r="I11" s="319"/>
      <c r="J11" s="320"/>
      <c r="K11" s="248" t="s">
        <v>157</v>
      </c>
      <c r="L11" s="249"/>
      <c r="M11" s="250"/>
      <c r="N11" s="245">
        <f t="shared" si="0"/>
        <v>45399</v>
      </c>
      <c r="O11" s="265"/>
      <c r="P11" s="245">
        <f t="shared" si="1"/>
        <v>45403</v>
      </c>
      <c r="Q11" s="265"/>
      <c r="R11" s="122">
        <v>2300</v>
      </c>
      <c r="S11" s="262">
        <v>45404</v>
      </c>
      <c r="T11" s="263"/>
      <c r="U11" s="266">
        <v>45409</v>
      </c>
      <c r="V11" s="246"/>
      <c r="W11" s="246"/>
      <c r="X11" s="246"/>
      <c r="Y11" s="246"/>
      <c r="Z11" s="246"/>
      <c r="AA11" s="247"/>
      <c r="AB11" s="245" t="s">
        <v>478</v>
      </c>
      <c r="AC11" s="251"/>
      <c r="AD11" s="251"/>
      <c r="AE11" s="251"/>
      <c r="AF11" s="251"/>
      <c r="AG11" s="251"/>
      <c r="AH11" s="251"/>
      <c r="AI11" s="252"/>
      <c r="AJ11" s="245" t="s">
        <v>478</v>
      </c>
      <c r="AK11" s="246"/>
      <c r="AL11" s="246"/>
      <c r="AM11" s="246"/>
      <c r="AN11" s="246"/>
      <c r="AO11" s="246"/>
      <c r="AP11" s="247"/>
      <c r="AQ11" s="245" t="s">
        <v>554</v>
      </c>
      <c r="AR11" s="246"/>
      <c r="AS11" s="246"/>
      <c r="AT11" s="246"/>
      <c r="AU11" s="246"/>
      <c r="AV11" s="246"/>
      <c r="AW11" s="246"/>
      <c r="AX11" s="264"/>
    </row>
    <row r="12" spans="1:50" s="116" customFormat="1" ht="27.75" customHeight="1">
      <c r="A12" s="315" t="s">
        <v>567</v>
      </c>
      <c r="B12" s="316"/>
      <c r="C12" s="316"/>
      <c r="D12" s="316"/>
      <c r="E12" s="316"/>
      <c r="F12" s="316"/>
      <c r="G12" s="317"/>
      <c r="H12" s="318" t="s">
        <v>506</v>
      </c>
      <c r="I12" s="319"/>
      <c r="J12" s="320"/>
      <c r="K12" s="248" t="s">
        <v>157</v>
      </c>
      <c r="L12" s="249"/>
      <c r="M12" s="250"/>
      <c r="N12" s="245">
        <f t="shared" si="0"/>
        <v>45400</v>
      </c>
      <c r="O12" s="265"/>
      <c r="P12" s="245">
        <f t="shared" si="1"/>
        <v>45404</v>
      </c>
      <c r="Q12" s="265"/>
      <c r="R12" s="122">
        <v>2300</v>
      </c>
      <c r="S12" s="262">
        <v>45405</v>
      </c>
      <c r="T12" s="263"/>
      <c r="U12" s="266">
        <v>45410</v>
      </c>
      <c r="V12" s="246"/>
      <c r="W12" s="246"/>
      <c r="X12" s="246"/>
      <c r="Y12" s="246"/>
      <c r="Z12" s="246"/>
      <c r="AA12" s="247"/>
      <c r="AB12" s="245" t="s">
        <v>478</v>
      </c>
      <c r="AC12" s="251"/>
      <c r="AD12" s="251"/>
      <c r="AE12" s="251"/>
      <c r="AF12" s="251"/>
      <c r="AG12" s="251"/>
      <c r="AH12" s="251"/>
      <c r="AI12" s="252"/>
      <c r="AJ12" s="245">
        <v>45411</v>
      </c>
      <c r="AK12" s="246"/>
      <c r="AL12" s="246"/>
      <c r="AM12" s="246"/>
      <c r="AN12" s="246"/>
      <c r="AO12" s="246"/>
      <c r="AP12" s="247"/>
      <c r="AQ12" s="245" t="s">
        <v>478</v>
      </c>
      <c r="AR12" s="246"/>
      <c r="AS12" s="246"/>
      <c r="AT12" s="246"/>
      <c r="AU12" s="246"/>
      <c r="AV12" s="246"/>
      <c r="AW12" s="246"/>
      <c r="AX12" s="264"/>
    </row>
    <row r="13" spans="1:50" s="116" customFormat="1" ht="27.75" customHeight="1">
      <c r="A13" s="315" t="s">
        <v>576</v>
      </c>
      <c r="B13" s="316"/>
      <c r="C13" s="316"/>
      <c r="D13" s="316"/>
      <c r="E13" s="316"/>
      <c r="F13" s="316"/>
      <c r="G13" s="317"/>
      <c r="H13" s="318" t="s">
        <v>469</v>
      </c>
      <c r="I13" s="319"/>
      <c r="J13" s="320"/>
      <c r="K13" s="248" t="s">
        <v>157</v>
      </c>
      <c r="L13" s="249"/>
      <c r="M13" s="250"/>
      <c r="N13" s="245">
        <f t="shared" si="0"/>
        <v>45401</v>
      </c>
      <c r="O13" s="265"/>
      <c r="P13" s="245">
        <f t="shared" si="1"/>
        <v>45405</v>
      </c>
      <c r="Q13" s="265"/>
      <c r="R13" s="122">
        <v>2300</v>
      </c>
      <c r="S13" s="245">
        <v>45406</v>
      </c>
      <c r="T13" s="256"/>
      <c r="U13" s="266" t="s">
        <v>478</v>
      </c>
      <c r="V13" s="255"/>
      <c r="W13" s="255"/>
      <c r="X13" s="255"/>
      <c r="Y13" s="255"/>
      <c r="Z13" s="255"/>
      <c r="AA13" s="265"/>
      <c r="AB13" s="245" t="s">
        <v>639</v>
      </c>
      <c r="AC13" s="255"/>
      <c r="AD13" s="255"/>
      <c r="AE13" s="255"/>
      <c r="AF13" s="255"/>
      <c r="AG13" s="255"/>
      <c r="AH13" s="255"/>
      <c r="AI13" s="265"/>
      <c r="AJ13" s="245" t="s">
        <v>478</v>
      </c>
      <c r="AK13" s="255"/>
      <c r="AL13" s="255"/>
      <c r="AM13" s="255"/>
      <c r="AN13" s="255"/>
      <c r="AO13" s="255"/>
      <c r="AP13" s="265"/>
      <c r="AQ13" s="245" t="s">
        <v>478</v>
      </c>
      <c r="AR13" s="255"/>
      <c r="AS13" s="255"/>
      <c r="AT13" s="255"/>
      <c r="AU13" s="255"/>
      <c r="AV13" s="255"/>
      <c r="AW13" s="255"/>
      <c r="AX13" s="256"/>
    </row>
    <row r="14" spans="1:50" s="116" customFormat="1" ht="27.75" customHeight="1">
      <c r="A14" s="315" t="s">
        <v>579</v>
      </c>
      <c r="B14" s="316"/>
      <c r="C14" s="316"/>
      <c r="D14" s="316"/>
      <c r="E14" s="316"/>
      <c r="F14" s="316"/>
      <c r="G14" s="317"/>
      <c r="H14" s="318" t="s">
        <v>473</v>
      </c>
      <c r="I14" s="319"/>
      <c r="J14" s="320"/>
      <c r="K14" s="248" t="s">
        <v>72</v>
      </c>
      <c r="L14" s="249"/>
      <c r="M14" s="250"/>
      <c r="N14" s="245">
        <f t="shared" si="0"/>
        <v>45401</v>
      </c>
      <c r="O14" s="265"/>
      <c r="P14" s="245">
        <f t="shared" si="1"/>
        <v>45405</v>
      </c>
      <c r="Q14" s="265"/>
      <c r="R14" s="122">
        <v>2300</v>
      </c>
      <c r="S14" s="262">
        <v>45406</v>
      </c>
      <c r="T14" s="263"/>
      <c r="U14" s="266">
        <v>45412</v>
      </c>
      <c r="V14" s="246"/>
      <c r="W14" s="246"/>
      <c r="X14" s="246"/>
      <c r="Y14" s="246"/>
      <c r="Z14" s="246"/>
      <c r="AA14" s="247"/>
      <c r="AB14" s="245" t="s">
        <v>478</v>
      </c>
      <c r="AC14" s="251"/>
      <c r="AD14" s="251"/>
      <c r="AE14" s="251"/>
      <c r="AF14" s="251"/>
      <c r="AG14" s="251"/>
      <c r="AH14" s="251"/>
      <c r="AI14" s="252"/>
      <c r="AJ14" s="245">
        <v>45413</v>
      </c>
      <c r="AK14" s="246"/>
      <c r="AL14" s="246"/>
      <c r="AM14" s="246"/>
      <c r="AN14" s="246"/>
      <c r="AO14" s="246"/>
      <c r="AP14" s="247"/>
      <c r="AQ14" s="245" t="s">
        <v>640</v>
      </c>
      <c r="AR14" s="246"/>
      <c r="AS14" s="246"/>
      <c r="AT14" s="246"/>
      <c r="AU14" s="246"/>
      <c r="AV14" s="246"/>
      <c r="AW14" s="246"/>
      <c r="AX14" s="264"/>
    </row>
    <row r="15" spans="1:50" s="116" customFormat="1" ht="27.75" customHeight="1">
      <c r="A15" s="315" t="s">
        <v>582</v>
      </c>
      <c r="B15" s="316"/>
      <c r="C15" s="316"/>
      <c r="D15" s="316"/>
      <c r="E15" s="316"/>
      <c r="F15" s="316"/>
      <c r="G15" s="317"/>
      <c r="H15" s="318" t="s">
        <v>493</v>
      </c>
      <c r="I15" s="319"/>
      <c r="J15" s="320"/>
      <c r="K15" s="248" t="s">
        <v>157</v>
      </c>
      <c r="L15" s="249"/>
      <c r="M15" s="250"/>
      <c r="N15" s="245">
        <f t="shared" si="0"/>
        <v>45404</v>
      </c>
      <c r="O15" s="265"/>
      <c r="P15" s="245">
        <f t="shared" si="1"/>
        <v>45408</v>
      </c>
      <c r="Q15" s="265"/>
      <c r="R15" s="122">
        <v>2300</v>
      </c>
      <c r="S15" s="262">
        <v>45409</v>
      </c>
      <c r="T15" s="263"/>
      <c r="U15" s="266">
        <v>45413</v>
      </c>
      <c r="V15" s="246"/>
      <c r="W15" s="246"/>
      <c r="X15" s="246"/>
      <c r="Y15" s="246"/>
      <c r="Z15" s="246"/>
      <c r="AA15" s="247"/>
      <c r="AB15" s="245" t="s">
        <v>641</v>
      </c>
      <c r="AC15" s="251"/>
      <c r="AD15" s="251"/>
      <c r="AE15" s="251"/>
      <c r="AF15" s="251"/>
      <c r="AG15" s="251"/>
      <c r="AH15" s="251"/>
      <c r="AI15" s="252"/>
      <c r="AJ15" s="245" t="s">
        <v>478</v>
      </c>
      <c r="AK15" s="246"/>
      <c r="AL15" s="246"/>
      <c r="AM15" s="246"/>
      <c r="AN15" s="246"/>
      <c r="AO15" s="246"/>
      <c r="AP15" s="247"/>
      <c r="AQ15" s="245" t="s">
        <v>478</v>
      </c>
      <c r="AR15" s="246"/>
      <c r="AS15" s="246"/>
      <c r="AT15" s="246"/>
      <c r="AU15" s="246"/>
      <c r="AV15" s="246"/>
      <c r="AW15" s="246"/>
      <c r="AX15" s="264"/>
    </row>
    <row r="16" spans="1:50" s="213" customFormat="1" ht="27.75" customHeight="1">
      <c r="A16" s="315" t="s">
        <v>578</v>
      </c>
      <c r="B16" s="316"/>
      <c r="C16" s="316"/>
      <c r="D16" s="316"/>
      <c r="E16" s="316"/>
      <c r="F16" s="316"/>
      <c r="G16" s="317"/>
      <c r="H16" s="321" t="s">
        <v>546</v>
      </c>
      <c r="I16" s="322"/>
      <c r="J16" s="323"/>
      <c r="K16" s="248" t="s">
        <v>157</v>
      </c>
      <c r="L16" s="249"/>
      <c r="M16" s="250"/>
      <c r="N16" s="245">
        <f t="shared" si="0"/>
        <v>45404</v>
      </c>
      <c r="O16" s="265"/>
      <c r="P16" s="245">
        <f t="shared" si="1"/>
        <v>45408</v>
      </c>
      <c r="Q16" s="265"/>
      <c r="R16" s="212">
        <v>2300</v>
      </c>
      <c r="S16" s="262">
        <v>45409</v>
      </c>
      <c r="T16" s="263"/>
      <c r="U16" s="266" t="s">
        <v>478</v>
      </c>
      <c r="V16" s="253"/>
      <c r="W16" s="253"/>
      <c r="X16" s="253"/>
      <c r="Y16" s="253"/>
      <c r="Z16" s="253"/>
      <c r="AA16" s="254"/>
      <c r="AB16" s="245" t="s">
        <v>642</v>
      </c>
      <c r="AC16" s="251"/>
      <c r="AD16" s="251"/>
      <c r="AE16" s="251"/>
      <c r="AF16" s="251"/>
      <c r="AG16" s="251"/>
      <c r="AH16" s="251"/>
      <c r="AI16" s="252"/>
      <c r="AJ16" s="245" t="s">
        <v>478</v>
      </c>
      <c r="AK16" s="253"/>
      <c r="AL16" s="253"/>
      <c r="AM16" s="253"/>
      <c r="AN16" s="253"/>
      <c r="AO16" s="253"/>
      <c r="AP16" s="254"/>
      <c r="AQ16" s="245" t="s">
        <v>478</v>
      </c>
      <c r="AR16" s="253"/>
      <c r="AS16" s="253"/>
      <c r="AT16" s="253"/>
      <c r="AU16" s="253"/>
      <c r="AV16" s="253"/>
      <c r="AW16" s="253"/>
      <c r="AX16" s="286"/>
    </row>
    <row r="17" spans="1:50" s="116" customFormat="1" ht="27.75" customHeight="1">
      <c r="A17" s="315" t="s">
        <v>580</v>
      </c>
      <c r="B17" s="316"/>
      <c r="C17" s="316"/>
      <c r="D17" s="316"/>
      <c r="E17" s="316"/>
      <c r="F17" s="316"/>
      <c r="G17" s="317"/>
      <c r="H17" s="318" t="s">
        <v>506</v>
      </c>
      <c r="I17" s="319"/>
      <c r="J17" s="320"/>
      <c r="K17" s="248" t="s">
        <v>157</v>
      </c>
      <c r="L17" s="249"/>
      <c r="M17" s="250"/>
      <c r="N17" s="245">
        <f t="shared" si="0"/>
        <v>45405</v>
      </c>
      <c r="O17" s="265"/>
      <c r="P17" s="245">
        <f t="shared" si="1"/>
        <v>45409</v>
      </c>
      <c r="Q17" s="265"/>
      <c r="R17" s="122">
        <v>2300</v>
      </c>
      <c r="S17" s="262">
        <v>45410</v>
      </c>
      <c r="T17" s="263"/>
      <c r="U17" s="266">
        <v>45414</v>
      </c>
      <c r="V17" s="246"/>
      <c r="W17" s="246"/>
      <c r="X17" s="246"/>
      <c r="Y17" s="246"/>
      <c r="Z17" s="246"/>
      <c r="AA17" s="247"/>
      <c r="AB17" s="245" t="s">
        <v>478</v>
      </c>
      <c r="AC17" s="251"/>
      <c r="AD17" s="251"/>
      <c r="AE17" s="251"/>
      <c r="AF17" s="251"/>
      <c r="AG17" s="251"/>
      <c r="AH17" s="251"/>
      <c r="AI17" s="252"/>
      <c r="AJ17" s="245">
        <v>45416</v>
      </c>
      <c r="AK17" s="246"/>
      <c r="AL17" s="246"/>
      <c r="AM17" s="246"/>
      <c r="AN17" s="246"/>
      <c r="AO17" s="246"/>
      <c r="AP17" s="247"/>
      <c r="AQ17" s="245" t="s">
        <v>478</v>
      </c>
      <c r="AR17" s="246"/>
      <c r="AS17" s="246"/>
      <c r="AT17" s="246"/>
      <c r="AU17" s="246"/>
      <c r="AV17" s="246"/>
      <c r="AW17" s="246"/>
      <c r="AX17" s="264"/>
    </row>
    <row r="18" spans="1:50" s="116" customFormat="1" ht="27.75" customHeight="1">
      <c r="A18" s="315" t="s">
        <v>583</v>
      </c>
      <c r="B18" s="316"/>
      <c r="C18" s="316"/>
      <c r="D18" s="316"/>
      <c r="E18" s="316"/>
      <c r="F18" s="316"/>
      <c r="G18" s="317"/>
      <c r="H18" s="318" t="s">
        <v>480</v>
      </c>
      <c r="I18" s="319"/>
      <c r="J18" s="320"/>
      <c r="K18" s="248" t="s">
        <v>157</v>
      </c>
      <c r="L18" s="249"/>
      <c r="M18" s="250"/>
      <c r="N18" s="245">
        <f t="shared" si="0"/>
        <v>45406</v>
      </c>
      <c r="O18" s="265"/>
      <c r="P18" s="245">
        <f t="shared" si="1"/>
        <v>45410</v>
      </c>
      <c r="Q18" s="265"/>
      <c r="R18" s="122">
        <v>2300</v>
      </c>
      <c r="S18" s="262">
        <v>45411</v>
      </c>
      <c r="T18" s="263"/>
      <c r="U18" s="266">
        <v>45416</v>
      </c>
      <c r="V18" s="246"/>
      <c r="W18" s="246"/>
      <c r="X18" s="246"/>
      <c r="Y18" s="246"/>
      <c r="Z18" s="246"/>
      <c r="AA18" s="247"/>
      <c r="AB18" s="245" t="s">
        <v>478</v>
      </c>
      <c r="AC18" s="251"/>
      <c r="AD18" s="251"/>
      <c r="AE18" s="251"/>
      <c r="AF18" s="251"/>
      <c r="AG18" s="251"/>
      <c r="AH18" s="251"/>
      <c r="AI18" s="252"/>
      <c r="AJ18" s="245">
        <v>45415</v>
      </c>
      <c r="AK18" s="246"/>
      <c r="AL18" s="246"/>
      <c r="AM18" s="246"/>
      <c r="AN18" s="246"/>
      <c r="AO18" s="246"/>
      <c r="AP18" s="247"/>
      <c r="AQ18" s="245">
        <v>45414</v>
      </c>
      <c r="AR18" s="246"/>
      <c r="AS18" s="246"/>
      <c r="AT18" s="246"/>
      <c r="AU18" s="246"/>
      <c r="AV18" s="246"/>
      <c r="AW18" s="246"/>
      <c r="AX18" s="264"/>
    </row>
    <row r="19" spans="1:50" s="116" customFormat="1" ht="27.75" customHeight="1">
      <c r="A19" s="315" t="s">
        <v>581</v>
      </c>
      <c r="B19" s="316"/>
      <c r="C19" s="316"/>
      <c r="D19" s="316"/>
      <c r="E19" s="316"/>
      <c r="F19" s="316"/>
      <c r="G19" s="317"/>
      <c r="H19" s="318" t="s">
        <v>503</v>
      </c>
      <c r="I19" s="319"/>
      <c r="J19" s="320"/>
      <c r="K19" s="248" t="s">
        <v>157</v>
      </c>
      <c r="L19" s="249"/>
      <c r="M19" s="250"/>
      <c r="N19" s="245">
        <f t="shared" si="0"/>
        <v>45407</v>
      </c>
      <c r="O19" s="265"/>
      <c r="P19" s="245">
        <f t="shared" si="1"/>
        <v>45411</v>
      </c>
      <c r="Q19" s="265"/>
      <c r="R19" s="122">
        <v>1700</v>
      </c>
      <c r="S19" s="262">
        <v>45412</v>
      </c>
      <c r="T19" s="263"/>
      <c r="U19" s="266">
        <v>45416</v>
      </c>
      <c r="V19" s="246"/>
      <c r="W19" s="246"/>
      <c r="X19" s="246"/>
      <c r="Y19" s="246"/>
      <c r="Z19" s="246"/>
      <c r="AA19" s="247"/>
      <c r="AB19" s="245" t="s">
        <v>478</v>
      </c>
      <c r="AC19" s="251"/>
      <c r="AD19" s="251"/>
      <c r="AE19" s="251"/>
      <c r="AF19" s="251"/>
      <c r="AG19" s="251"/>
      <c r="AH19" s="251"/>
      <c r="AI19" s="252"/>
      <c r="AJ19" s="245" t="s">
        <v>478</v>
      </c>
      <c r="AK19" s="246"/>
      <c r="AL19" s="246"/>
      <c r="AM19" s="246"/>
      <c r="AN19" s="246"/>
      <c r="AO19" s="246"/>
      <c r="AP19" s="247"/>
      <c r="AQ19" s="245">
        <v>45417</v>
      </c>
      <c r="AR19" s="246"/>
      <c r="AS19" s="246"/>
      <c r="AT19" s="246"/>
      <c r="AU19" s="246"/>
      <c r="AV19" s="246"/>
      <c r="AW19" s="246"/>
      <c r="AX19" s="264"/>
    </row>
    <row r="20" spans="1:50" s="116" customFormat="1" ht="27.75" customHeight="1">
      <c r="A20" s="315" t="s">
        <v>599</v>
      </c>
      <c r="B20" s="316"/>
      <c r="C20" s="316"/>
      <c r="D20" s="316"/>
      <c r="E20" s="316"/>
      <c r="F20" s="316"/>
      <c r="G20" s="317"/>
      <c r="H20" s="318" t="s">
        <v>473</v>
      </c>
      <c r="I20" s="319"/>
      <c r="J20" s="320"/>
      <c r="K20" s="248" t="s">
        <v>600</v>
      </c>
      <c r="L20" s="249"/>
      <c r="M20" s="250"/>
      <c r="N20" s="245">
        <f t="shared" si="0"/>
        <v>45407</v>
      </c>
      <c r="O20" s="265"/>
      <c r="P20" s="245">
        <f t="shared" si="1"/>
        <v>45411</v>
      </c>
      <c r="Q20" s="265"/>
      <c r="R20" s="122">
        <v>1700</v>
      </c>
      <c r="S20" s="262">
        <v>45412</v>
      </c>
      <c r="T20" s="263"/>
      <c r="U20" s="266">
        <v>45418</v>
      </c>
      <c r="V20" s="246"/>
      <c r="W20" s="246"/>
      <c r="X20" s="246"/>
      <c r="Y20" s="246"/>
      <c r="Z20" s="246"/>
      <c r="AA20" s="247"/>
      <c r="AB20" s="245" t="s">
        <v>478</v>
      </c>
      <c r="AC20" s="251"/>
      <c r="AD20" s="251"/>
      <c r="AE20" s="251"/>
      <c r="AF20" s="251"/>
      <c r="AG20" s="251"/>
      <c r="AH20" s="251"/>
      <c r="AI20" s="252"/>
      <c r="AJ20" s="245" t="s">
        <v>601</v>
      </c>
      <c r="AK20" s="246"/>
      <c r="AL20" s="246"/>
      <c r="AM20" s="246"/>
      <c r="AN20" s="246"/>
      <c r="AO20" s="246"/>
      <c r="AP20" s="247"/>
      <c r="AQ20" s="245">
        <v>45420</v>
      </c>
      <c r="AR20" s="246"/>
      <c r="AS20" s="246"/>
      <c r="AT20" s="246"/>
      <c r="AU20" s="246"/>
      <c r="AV20" s="246"/>
      <c r="AW20" s="246"/>
      <c r="AX20" s="264"/>
    </row>
    <row r="21" spans="1:50" s="213" customFormat="1" ht="27.75" customHeight="1">
      <c r="A21" s="315" t="s">
        <v>597</v>
      </c>
      <c r="B21" s="316"/>
      <c r="C21" s="316"/>
      <c r="D21" s="316"/>
      <c r="E21" s="316"/>
      <c r="F21" s="316"/>
      <c r="G21" s="317"/>
      <c r="H21" s="318" t="s">
        <v>465</v>
      </c>
      <c r="I21" s="319"/>
      <c r="J21" s="320"/>
      <c r="K21" s="248" t="s">
        <v>157</v>
      </c>
      <c r="L21" s="249"/>
      <c r="M21" s="250"/>
      <c r="N21" s="245">
        <f t="shared" si="0"/>
        <v>45408</v>
      </c>
      <c r="O21" s="265"/>
      <c r="P21" s="245">
        <f t="shared" si="1"/>
        <v>45412</v>
      </c>
      <c r="Q21" s="265"/>
      <c r="R21" s="122">
        <v>1700</v>
      </c>
      <c r="S21" s="262">
        <v>45413</v>
      </c>
      <c r="T21" s="263"/>
      <c r="U21" s="266">
        <v>45418</v>
      </c>
      <c r="V21" s="246"/>
      <c r="W21" s="246"/>
      <c r="X21" s="246"/>
      <c r="Y21" s="246"/>
      <c r="Z21" s="246"/>
      <c r="AA21" s="247"/>
      <c r="AB21" s="245" t="s">
        <v>478</v>
      </c>
      <c r="AC21" s="251"/>
      <c r="AD21" s="251"/>
      <c r="AE21" s="251"/>
      <c r="AF21" s="251"/>
      <c r="AG21" s="251"/>
      <c r="AH21" s="251"/>
      <c r="AI21" s="252"/>
      <c r="AJ21" s="245" t="s">
        <v>478</v>
      </c>
      <c r="AK21" s="246"/>
      <c r="AL21" s="246"/>
      <c r="AM21" s="246"/>
      <c r="AN21" s="246"/>
      <c r="AO21" s="246"/>
      <c r="AP21" s="247"/>
      <c r="AQ21" s="245" t="s">
        <v>554</v>
      </c>
      <c r="AR21" s="246"/>
      <c r="AS21" s="246"/>
      <c r="AT21" s="246"/>
      <c r="AU21" s="246"/>
      <c r="AV21" s="246"/>
      <c r="AW21" s="246"/>
      <c r="AX21" s="264"/>
    </row>
    <row r="22" spans="1:50" s="116" customFormat="1" ht="27.75" customHeight="1">
      <c r="A22" s="315" t="s">
        <v>584</v>
      </c>
      <c r="B22" s="316"/>
      <c r="C22" s="316"/>
      <c r="D22" s="316"/>
      <c r="E22" s="316"/>
      <c r="F22" s="316"/>
      <c r="G22" s="317"/>
      <c r="H22" s="318" t="s">
        <v>469</v>
      </c>
      <c r="I22" s="319"/>
      <c r="J22" s="320"/>
      <c r="K22" s="248" t="s">
        <v>157</v>
      </c>
      <c r="L22" s="249"/>
      <c r="M22" s="250"/>
      <c r="N22" s="245">
        <f t="shared" si="0"/>
        <v>45408</v>
      </c>
      <c r="O22" s="265"/>
      <c r="P22" s="245">
        <f t="shared" si="1"/>
        <v>45412</v>
      </c>
      <c r="Q22" s="265"/>
      <c r="R22" s="122">
        <v>2300</v>
      </c>
      <c r="S22" s="245">
        <v>45413</v>
      </c>
      <c r="T22" s="256"/>
      <c r="U22" s="266" t="s">
        <v>478</v>
      </c>
      <c r="V22" s="255"/>
      <c r="W22" s="255"/>
      <c r="X22" s="255"/>
      <c r="Y22" s="255"/>
      <c r="Z22" s="255"/>
      <c r="AA22" s="265"/>
      <c r="AB22" s="245" t="s">
        <v>643</v>
      </c>
      <c r="AC22" s="255"/>
      <c r="AD22" s="255"/>
      <c r="AE22" s="255"/>
      <c r="AF22" s="255"/>
      <c r="AG22" s="255"/>
      <c r="AH22" s="255"/>
      <c r="AI22" s="265"/>
      <c r="AJ22" s="245" t="s">
        <v>478</v>
      </c>
      <c r="AK22" s="255"/>
      <c r="AL22" s="255"/>
      <c r="AM22" s="255"/>
      <c r="AN22" s="255"/>
      <c r="AO22" s="255"/>
      <c r="AP22" s="265"/>
      <c r="AQ22" s="245" t="s">
        <v>478</v>
      </c>
      <c r="AR22" s="255"/>
      <c r="AS22" s="255"/>
      <c r="AT22" s="255"/>
      <c r="AU22" s="255"/>
      <c r="AV22" s="255"/>
      <c r="AW22" s="255"/>
      <c r="AX22" s="256"/>
    </row>
    <row r="23" spans="1:50" s="116" customFormat="1" ht="27.75" customHeight="1">
      <c r="A23" s="315" t="s">
        <v>598</v>
      </c>
      <c r="B23" s="316"/>
      <c r="C23" s="316"/>
      <c r="D23" s="316"/>
      <c r="E23" s="316"/>
      <c r="F23" s="316"/>
      <c r="G23" s="317"/>
      <c r="H23" s="318" t="s">
        <v>503</v>
      </c>
      <c r="I23" s="319"/>
      <c r="J23" s="320"/>
      <c r="K23" s="248" t="s">
        <v>157</v>
      </c>
      <c r="L23" s="249"/>
      <c r="M23" s="250"/>
      <c r="N23" s="245">
        <f t="shared" si="0"/>
        <v>45409</v>
      </c>
      <c r="O23" s="265"/>
      <c r="P23" s="245">
        <f t="shared" si="1"/>
        <v>45413</v>
      </c>
      <c r="Q23" s="265"/>
      <c r="R23" s="122">
        <v>1700</v>
      </c>
      <c r="S23" s="262">
        <v>45414</v>
      </c>
      <c r="T23" s="263"/>
      <c r="U23" s="266">
        <v>45417</v>
      </c>
      <c r="V23" s="246"/>
      <c r="W23" s="246"/>
      <c r="X23" s="246"/>
      <c r="Y23" s="246"/>
      <c r="Z23" s="246"/>
      <c r="AA23" s="247"/>
      <c r="AB23" s="245" t="s">
        <v>478</v>
      </c>
      <c r="AC23" s="251"/>
      <c r="AD23" s="251"/>
      <c r="AE23" s="251"/>
      <c r="AF23" s="251"/>
      <c r="AG23" s="251"/>
      <c r="AH23" s="251"/>
      <c r="AI23" s="252"/>
      <c r="AJ23" s="245" t="s">
        <v>478</v>
      </c>
      <c r="AK23" s="246"/>
      <c r="AL23" s="246"/>
      <c r="AM23" s="246"/>
      <c r="AN23" s="246"/>
      <c r="AO23" s="246"/>
      <c r="AP23" s="247"/>
      <c r="AQ23" s="245" t="s">
        <v>615</v>
      </c>
      <c r="AR23" s="246"/>
      <c r="AS23" s="246"/>
      <c r="AT23" s="246"/>
      <c r="AU23" s="246"/>
      <c r="AV23" s="246"/>
      <c r="AW23" s="246"/>
      <c r="AX23" s="264"/>
    </row>
    <row r="24" spans="1:50" s="116" customFormat="1" ht="27.75" customHeight="1">
      <c r="A24" s="315" t="s">
        <v>620</v>
      </c>
      <c r="B24" s="316"/>
      <c r="C24" s="316"/>
      <c r="D24" s="316"/>
      <c r="E24" s="316"/>
      <c r="F24" s="316"/>
      <c r="G24" s="317"/>
      <c r="H24" s="318" t="s">
        <v>480</v>
      </c>
      <c r="I24" s="319"/>
      <c r="J24" s="320"/>
      <c r="K24" s="248" t="s">
        <v>157</v>
      </c>
      <c r="L24" s="249"/>
      <c r="M24" s="250"/>
      <c r="N24" s="245">
        <f t="shared" si="0"/>
        <v>45412</v>
      </c>
      <c r="O24" s="265"/>
      <c r="P24" s="245">
        <f t="shared" si="1"/>
        <v>45416</v>
      </c>
      <c r="Q24" s="265"/>
      <c r="R24" s="122">
        <v>1700</v>
      </c>
      <c r="S24" s="262">
        <v>45417</v>
      </c>
      <c r="T24" s="263"/>
      <c r="U24" s="266">
        <v>45423</v>
      </c>
      <c r="V24" s="246"/>
      <c r="W24" s="246"/>
      <c r="X24" s="246"/>
      <c r="Y24" s="246"/>
      <c r="Z24" s="246"/>
      <c r="AA24" s="247"/>
      <c r="AB24" s="245" t="s">
        <v>478</v>
      </c>
      <c r="AC24" s="251"/>
      <c r="AD24" s="251"/>
      <c r="AE24" s="251"/>
      <c r="AF24" s="251"/>
      <c r="AG24" s="251"/>
      <c r="AH24" s="251"/>
      <c r="AI24" s="252"/>
      <c r="AJ24" s="245">
        <v>45422</v>
      </c>
      <c r="AK24" s="246"/>
      <c r="AL24" s="246"/>
      <c r="AM24" s="246"/>
      <c r="AN24" s="246"/>
      <c r="AO24" s="246"/>
      <c r="AP24" s="247"/>
      <c r="AQ24" s="245">
        <v>45421</v>
      </c>
      <c r="AR24" s="246"/>
      <c r="AS24" s="246"/>
      <c r="AT24" s="246"/>
      <c r="AU24" s="246"/>
      <c r="AV24" s="246"/>
      <c r="AW24" s="246"/>
      <c r="AX24" s="264"/>
    </row>
    <row r="25" spans="1:50" s="116" customFormat="1" ht="27.75" customHeight="1">
      <c r="A25" s="315" t="s">
        <v>617</v>
      </c>
      <c r="B25" s="316"/>
      <c r="C25" s="316"/>
      <c r="D25" s="316"/>
      <c r="E25" s="316"/>
      <c r="F25" s="316"/>
      <c r="G25" s="317"/>
      <c r="H25" s="318" t="s">
        <v>493</v>
      </c>
      <c r="I25" s="319"/>
      <c r="J25" s="320"/>
      <c r="K25" s="248" t="s">
        <v>157</v>
      </c>
      <c r="L25" s="249"/>
      <c r="M25" s="250"/>
      <c r="N25" s="245">
        <f aca="true" t="shared" si="2" ref="N25:N31">S25-5</f>
        <v>45412</v>
      </c>
      <c r="O25" s="265"/>
      <c r="P25" s="245">
        <f aca="true" t="shared" si="3" ref="P25:P31">IF(H25="HPS1",S25-1,(IF(H25="KVT",S25,S25-1)))</f>
        <v>45416</v>
      </c>
      <c r="Q25" s="265"/>
      <c r="R25" s="122">
        <v>2300</v>
      </c>
      <c r="S25" s="262">
        <v>45417</v>
      </c>
      <c r="T25" s="263"/>
      <c r="U25" s="266">
        <v>45421</v>
      </c>
      <c r="V25" s="246"/>
      <c r="W25" s="246"/>
      <c r="X25" s="246"/>
      <c r="Y25" s="246"/>
      <c r="Z25" s="246"/>
      <c r="AA25" s="247"/>
      <c r="AB25" s="245" t="s">
        <v>618</v>
      </c>
      <c r="AC25" s="251"/>
      <c r="AD25" s="251"/>
      <c r="AE25" s="251"/>
      <c r="AF25" s="251"/>
      <c r="AG25" s="251"/>
      <c r="AH25" s="251"/>
      <c r="AI25" s="252"/>
      <c r="AJ25" s="245" t="s">
        <v>478</v>
      </c>
      <c r="AK25" s="246"/>
      <c r="AL25" s="246"/>
      <c r="AM25" s="246"/>
      <c r="AN25" s="246"/>
      <c r="AO25" s="246"/>
      <c r="AP25" s="247"/>
      <c r="AQ25" s="245" t="s">
        <v>478</v>
      </c>
      <c r="AR25" s="246"/>
      <c r="AS25" s="246"/>
      <c r="AT25" s="246"/>
      <c r="AU25" s="246"/>
      <c r="AV25" s="246"/>
      <c r="AW25" s="246"/>
      <c r="AX25" s="264"/>
    </row>
    <row r="26" spans="1:50" s="116" customFormat="1" ht="27.75" customHeight="1">
      <c r="A26" s="315" t="s">
        <v>619</v>
      </c>
      <c r="B26" s="316"/>
      <c r="C26" s="316"/>
      <c r="D26" s="316"/>
      <c r="E26" s="316"/>
      <c r="F26" s="316"/>
      <c r="G26" s="317"/>
      <c r="H26" s="318" t="s">
        <v>503</v>
      </c>
      <c r="I26" s="319"/>
      <c r="J26" s="320"/>
      <c r="K26" s="248" t="s">
        <v>157</v>
      </c>
      <c r="L26" s="249"/>
      <c r="M26" s="250"/>
      <c r="N26" s="245">
        <f t="shared" si="2"/>
        <v>45412</v>
      </c>
      <c r="O26" s="265"/>
      <c r="P26" s="245">
        <f t="shared" si="3"/>
        <v>45416</v>
      </c>
      <c r="Q26" s="265"/>
      <c r="R26" s="122">
        <v>2300</v>
      </c>
      <c r="S26" s="262">
        <v>45417</v>
      </c>
      <c r="T26" s="263"/>
      <c r="U26" s="266">
        <v>45422</v>
      </c>
      <c r="V26" s="246"/>
      <c r="W26" s="246"/>
      <c r="X26" s="246"/>
      <c r="Y26" s="246"/>
      <c r="Z26" s="246"/>
      <c r="AA26" s="247"/>
      <c r="AB26" s="245" t="s">
        <v>478</v>
      </c>
      <c r="AC26" s="251"/>
      <c r="AD26" s="251"/>
      <c r="AE26" s="251"/>
      <c r="AF26" s="251"/>
      <c r="AG26" s="251"/>
      <c r="AH26" s="251"/>
      <c r="AI26" s="252"/>
      <c r="AJ26" s="245" t="s">
        <v>478</v>
      </c>
      <c r="AK26" s="246"/>
      <c r="AL26" s="246"/>
      <c r="AM26" s="246"/>
      <c r="AN26" s="246"/>
      <c r="AO26" s="246"/>
      <c r="AP26" s="247"/>
      <c r="AQ26" s="245">
        <v>45423</v>
      </c>
      <c r="AR26" s="246"/>
      <c r="AS26" s="246"/>
      <c r="AT26" s="246"/>
      <c r="AU26" s="246"/>
      <c r="AV26" s="246"/>
      <c r="AW26" s="246"/>
      <c r="AX26" s="264"/>
    </row>
    <row r="27" spans="1:50" s="213" customFormat="1" ht="27.75" customHeight="1">
      <c r="A27" s="315" t="s">
        <v>616</v>
      </c>
      <c r="B27" s="316"/>
      <c r="C27" s="316"/>
      <c r="D27" s="316"/>
      <c r="E27" s="316"/>
      <c r="F27" s="316"/>
      <c r="G27" s="317"/>
      <c r="H27" s="321" t="s">
        <v>546</v>
      </c>
      <c r="I27" s="322"/>
      <c r="J27" s="323"/>
      <c r="K27" s="248" t="s">
        <v>157</v>
      </c>
      <c r="L27" s="249"/>
      <c r="M27" s="250"/>
      <c r="N27" s="245">
        <f>S27-5</f>
        <v>45413</v>
      </c>
      <c r="O27" s="265"/>
      <c r="P27" s="245">
        <f>IF(H27="HPS1",S27-1,(IF(H27="KVT",S27,S27-1)))</f>
        <v>45417</v>
      </c>
      <c r="Q27" s="265"/>
      <c r="R27" s="212">
        <v>1700</v>
      </c>
      <c r="S27" s="262">
        <v>45418</v>
      </c>
      <c r="T27" s="263"/>
      <c r="U27" s="266" t="s">
        <v>478</v>
      </c>
      <c r="V27" s="253"/>
      <c r="W27" s="253"/>
      <c r="X27" s="253"/>
      <c r="Y27" s="253"/>
      <c r="Z27" s="253"/>
      <c r="AA27" s="254"/>
      <c r="AB27" s="245" t="s">
        <v>644</v>
      </c>
      <c r="AC27" s="251"/>
      <c r="AD27" s="251"/>
      <c r="AE27" s="251"/>
      <c r="AF27" s="251"/>
      <c r="AG27" s="251"/>
      <c r="AH27" s="251"/>
      <c r="AI27" s="252"/>
      <c r="AJ27" s="245" t="s">
        <v>478</v>
      </c>
      <c r="AK27" s="253"/>
      <c r="AL27" s="253"/>
      <c r="AM27" s="253"/>
      <c r="AN27" s="253"/>
      <c r="AO27" s="253"/>
      <c r="AP27" s="254"/>
      <c r="AQ27" s="245" t="s">
        <v>478</v>
      </c>
      <c r="AR27" s="253"/>
      <c r="AS27" s="253"/>
      <c r="AT27" s="253"/>
      <c r="AU27" s="253"/>
      <c r="AV27" s="253"/>
      <c r="AW27" s="253"/>
      <c r="AX27" s="286"/>
    </row>
    <row r="28" spans="1:50" s="116" customFormat="1" ht="27.75" customHeight="1">
      <c r="A28" s="315" t="s">
        <v>622</v>
      </c>
      <c r="B28" s="316"/>
      <c r="C28" s="316"/>
      <c r="D28" s="316"/>
      <c r="E28" s="316"/>
      <c r="F28" s="316"/>
      <c r="G28" s="317"/>
      <c r="H28" s="318" t="s">
        <v>469</v>
      </c>
      <c r="I28" s="319"/>
      <c r="J28" s="320"/>
      <c r="K28" s="248" t="s">
        <v>157</v>
      </c>
      <c r="L28" s="249"/>
      <c r="M28" s="250"/>
      <c r="N28" s="245">
        <f t="shared" si="2"/>
        <v>45414</v>
      </c>
      <c r="O28" s="265"/>
      <c r="P28" s="245">
        <f t="shared" si="3"/>
        <v>45418</v>
      </c>
      <c r="Q28" s="265"/>
      <c r="R28" s="122">
        <v>1700</v>
      </c>
      <c r="S28" s="245">
        <v>45419</v>
      </c>
      <c r="T28" s="256"/>
      <c r="U28" s="266" t="s">
        <v>478</v>
      </c>
      <c r="V28" s="255"/>
      <c r="W28" s="255"/>
      <c r="X28" s="255"/>
      <c r="Y28" s="255"/>
      <c r="Z28" s="255"/>
      <c r="AA28" s="265"/>
      <c r="AB28" s="245" t="s">
        <v>627</v>
      </c>
      <c r="AC28" s="255"/>
      <c r="AD28" s="255"/>
      <c r="AE28" s="255"/>
      <c r="AF28" s="255"/>
      <c r="AG28" s="255"/>
      <c r="AH28" s="255"/>
      <c r="AI28" s="265"/>
      <c r="AJ28" s="245" t="s">
        <v>478</v>
      </c>
      <c r="AK28" s="255"/>
      <c r="AL28" s="255"/>
      <c r="AM28" s="255"/>
      <c r="AN28" s="255"/>
      <c r="AO28" s="255"/>
      <c r="AP28" s="265"/>
      <c r="AQ28" s="245" t="s">
        <v>478</v>
      </c>
      <c r="AR28" s="255"/>
      <c r="AS28" s="255"/>
      <c r="AT28" s="255"/>
      <c r="AU28" s="255"/>
      <c r="AV28" s="255"/>
      <c r="AW28" s="255"/>
      <c r="AX28" s="256"/>
    </row>
    <row r="29" spans="1:50" s="213" customFormat="1" ht="27.75" customHeight="1">
      <c r="A29" s="315" t="s">
        <v>624</v>
      </c>
      <c r="B29" s="316"/>
      <c r="C29" s="316"/>
      <c r="D29" s="316"/>
      <c r="E29" s="316"/>
      <c r="F29" s="316"/>
      <c r="G29" s="317"/>
      <c r="H29" s="318" t="s">
        <v>465</v>
      </c>
      <c r="I29" s="319"/>
      <c r="J29" s="320"/>
      <c r="K29" s="248" t="s">
        <v>157</v>
      </c>
      <c r="L29" s="249"/>
      <c r="M29" s="250"/>
      <c r="N29" s="245">
        <f t="shared" si="2"/>
        <v>45414</v>
      </c>
      <c r="O29" s="265"/>
      <c r="P29" s="245">
        <f t="shared" si="3"/>
        <v>45418</v>
      </c>
      <c r="Q29" s="265"/>
      <c r="R29" s="122">
        <v>1700</v>
      </c>
      <c r="S29" s="262">
        <v>45419</v>
      </c>
      <c r="T29" s="263"/>
      <c r="U29" s="266">
        <v>45424</v>
      </c>
      <c r="V29" s="246"/>
      <c r="W29" s="246"/>
      <c r="X29" s="246"/>
      <c r="Y29" s="246"/>
      <c r="Z29" s="246"/>
      <c r="AA29" s="247"/>
      <c r="AB29" s="245" t="s">
        <v>478</v>
      </c>
      <c r="AC29" s="251"/>
      <c r="AD29" s="251"/>
      <c r="AE29" s="251"/>
      <c r="AF29" s="251"/>
      <c r="AG29" s="251"/>
      <c r="AH29" s="251"/>
      <c r="AI29" s="252"/>
      <c r="AJ29" s="245" t="s">
        <v>478</v>
      </c>
      <c r="AK29" s="246"/>
      <c r="AL29" s="246"/>
      <c r="AM29" s="246"/>
      <c r="AN29" s="246"/>
      <c r="AO29" s="246"/>
      <c r="AP29" s="247"/>
      <c r="AQ29" s="245" t="s">
        <v>554</v>
      </c>
      <c r="AR29" s="246"/>
      <c r="AS29" s="246"/>
      <c r="AT29" s="246"/>
      <c r="AU29" s="246"/>
      <c r="AV29" s="246"/>
      <c r="AW29" s="246"/>
      <c r="AX29" s="264"/>
    </row>
    <row r="30" spans="1:50" s="213" customFormat="1" ht="27.75" customHeight="1">
      <c r="A30" s="315" t="s">
        <v>621</v>
      </c>
      <c r="B30" s="316"/>
      <c r="C30" s="316"/>
      <c r="D30" s="316"/>
      <c r="E30" s="316"/>
      <c r="F30" s="316"/>
      <c r="G30" s="317"/>
      <c r="H30" s="321" t="s">
        <v>546</v>
      </c>
      <c r="I30" s="322"/>
      <c r="J30" s="323"/>
      <c r="K30" s="248" t="s">
        <v>157</v>
      </c>
      <c r="L30" s="249"/>
      <c r="M30" s="250"/>
      <c r="N30" s="245">
        <f>S30-5</f>
        <v>45415</v>
      </c>
      <c r="O30" s="265"/>
      <c r="P30" s="245">
        <f>IF(H30="HPS1",S30-1,(IF(H30="KVT",S30,S30-1)))</f>
        <v>45419</v>
      </c>
      <c r="Q30" s="265"/>
      <c r="R30" s="212">
        <v>1700</v>
      </c>
      <c r="S30" s="262">
        <v>45420</v>
      </c>
      <c r="T30" s="263"/>
      <c r="U30" s="266" t="s">
        <v>478</v>
      </c>
      <c r="V30" s="253"/>
      <c r="W30" s="253"/>
      <c r="X30" s="253"/>
      <c r="Y30" s="253"/>
      <c r="Z30" s="253"/>
      <c r="AA30" s="254"/>
      <c r="AB30" s="245" t="s">
        <v>645</v>
      </c>
      <c r="AC30" s="251"/>
      <c r="AD30" s="251"/>
      <c r="AE30" s="251"/>
      <c r="AF30" s="251"/>
      <c r="AG30" s="251"/>
      <c r="AH30" s="251"/>
      <c r="AI30" s="252"/>
      <c r="AJ30" s="245" t="s">
        <v>478</v>
      </c>
      <c r="AK30" s="253"/>
      <c r="AL30" s="253"/>
      <c r="AM30" s="253"/>
      <c r="AN30" s="253"/>
      <c r="AO30" s="253"/>
      <c r="AP30" s="254"/>
      <c r="AQ30" s="245" t="s">
        <v>478</v>
      </c>
      <c r="AR30" s="253"/>
      <c r="AS30" s="253"/>
      <c r="AT30" s="253"/>
      <c r="AU30" s="253"/>
      <c r="AV30" s="253"/>
      <c r="AW30" s="253"/>
      <c r="AX30" s="286"/>
    </row>
    <row r="31" spans="1:50" s="116" customFormat="1" ht="27.75" customHeight="1">
      <c r="A31" s="315" t="s">
        <v>623</v>
      </c>
      <c r="B31" s="316"/>
      <c r="C31" s="316"/>
      <c r="D31" s="316"/>
      <c r="E31" s="316"/>
      <c r="F31" s="316"/>
      <c r="G31" s="317"/>
      <c r="H31" s="318" t="s">
        <v>473</v>
      </c>
      <c r="I31" s="319"/>
      <c r="J31" s="320"/>
      <c r="K31" s="248" t="s">
        <v>72</v>
      </c>
      <c r="L31" s="249"/>
      <c r="M31" s="250"/>
      <c r="N31" s="245">
        <f t="shared" si="2"/>
        <v>45416</v>
      </c>
      <c r="O31" s="265"/>
      <c r="P31" s="245">
        <f t="shared" si="3"/>
        <v>45420</v>
      </c>
      <c r="Q31" s="265"/>
      <c r="R31" s="122">
        <v>1700</v>
      </c>
      <c r="S31" s="262">
        <v>45421</v>
      </c>
      <c r="T31" s="263"/>
      <c r="U31" s="266">
        <v>45426</v>
      </c>
      <c r="V31" s="246"/>
      <c r="W31" s="246"/>
      <c r="X31" s="246"/>
      <c r="Y31" s="246"/>
      <c r="Z31" s="246"/>
      <c r="AA31" s="247"/>
      <c r="AB31" s="245" t="s">
        <v>478</v>
      </c>
      <c r="AC31" s="251"/>
      <c r="AD31" s="251"/>
      <c r="AE31" s="251"/>
      <c r="AF31" s="251"/>
      <c r="AG31" s="251"/>
      <c r="AH31" s="251"/>
      <c r="AI31" s="252"/>
      <c r="AJ31" s="245">
        <v>45427</v>
      </c>
      <c r="AK31" s="246"/>
      <c r="AL31" s="246"/>
      <c r="AM31" s="246"/>
      <c r="AN31" s="246"/>
      <c r="AO31" s="246"/>
      <c r="AP31" s="247"/>
      <c r="AQ31" s="245">
        <v>45429</v>
      </c>
      <c r="AR31" s="246"/>
      <c r="AS31" s="246"/>
      <c r="AT31" s="246"/>
      <c r="AU31" s="246"/>
      <c r="AV31" s="246"/>
      <c r="AW31" s="246"/>
      <c r="AX31" s="264"/>
    </row>
    <row r="32" spans="1:50" s="116" customFormat="1" ht="27.75" customHeight="1">
      <c r="A32" s="315" t="s">
        <v>646</v>
      </c>
      <c r="B32" s="316"/>
      <c r="C32" s="316"/>
      <c r="D32" s="316"/>
      <c r="E32" s="316"/>
      <c r="F32" s="316"/>
      <c r="G32" s="317"/>
      <c r="H32" s="318" t="s">
        <v>493</v>
      </c>
      <c r="I32" s="319"/>
      <c r="J32" s="320"/>
      <c r="K32" s="248" t="s">
        <v>157</v>
      </c>
      <c r="L32" s="249"/>
      <c r="M32" s="250"/>
      <c r="N32" s="245">
        <f aca="true" t="shared" si="4" ref="N32:N38">S32-5</f>
        <v>45418</v>
      </c>
      <c r="O32" s="265"/>
      <c r="P32" s="245">
        <f aca="true" t="shared" si="5" ref="P32:P38">IF(H32="HPS1",S32-1,(IF(H32="KVT",S32,S32-1)))</f>
        <v>45422</v>
      </c>
      <c r="Q32" s="265"/>
      <c r="R32" s="122">
        <v>1700</v>
      </c>
      <c r="S32" s="262">
        <v>45423</v>
      </c>
      <c r="T32" s="263"/>
      <c r="U32" s="266">
        <v>45427</v>
      </c>
      <c r="V32" s="246"/>
      <c r="W32" s="246"/>
      <c r="X32" s="246"/>
      <c r="Y32" s="246"/>
      <c r="Z32" s="246"/>
      <c r="AA32" s="247"/>
      <c r="AB32" s="245" t="s">
        <v>647</v>
      </c>
      <c r="AC32" s="251"/>
      <c r="AD32" s="251"/>
      <c r="AE32" s="251"/>
      <c r="AF32" s="251"/>
      <c r="AG32" s="251"/>
      <c r="AH32" s="251"/>
      <c r="AI32" s="252"/>
      <c r="AJ32" s="245" t="s">
        <v>478</v>
      </c>
      <c r="AK32" s="246"/>
      <c r="AL32" s="246"/>
      <c r="AM32" s="246"/>
      <c r="AN32" s="246"/>
      <c r="AO32" s="246"/>
      <c r="AP32" s="247"/>
      <c r="AQ32" s="245" t="s">
        <v>478</v>
      </c>
      <c r="AR32" s="246"/>
      <c r="AS32" s="246"/>
      <c r="AT32" s="246"/>
      <c r="AU32" s="246"/>
      <c r="AV32" s="246"/>
      <c r="AW32" s="246"/>
      <c r="AX32" s="264"/>
    </row>
    <row r="33" spans="1:50" s="116" customFormat="1" ht="27.75" customHeight="1">
      <c r="A33" s="315" t="s">
        <v>625</v>
      </c>
      <c r="B33" s="316"/>
      <c r="C33" s="316"/>
      <c r="D33" s="316"/>
      <c r="E33" s="316"/>
      <c r="F33" s="316"/>
      <c r="G33" s="317"/>
      <c r="H33" s="318" t="s">
        <v>506</v>
      </c>
      <c r="I33" s="319"/>
      <c r="J33" s="320"/>
      <c r="K33" s="248" t="s">
        <v>157</v>
      </c>
      <c r="L33" s="249"/>
      <c r="M33" s="250"/>
      <c r="N33" s="245">
        <f>S33-5</f>
        <v>45419</v>
      </c>
      <c r="O33" s="265"/>
      <c r="P33" s="245">
        <f>IF(H33="HPS1",S33-1,(IF(H33="KVT",S33,S33-1)))</f>
        <v>45423</v>
      </c>
      <c r="Q33" s="265"/>
      <c r="R33" s="122">
        <v>2300</v>
      </c>
      <c r="S33" s="262">
        <v>45424</v>
      </c>
      <c r="T33" s="263"/>
      <c r="U33" s="266">
        <v>45428</v>
      </c>
      <c r="V33" s="246"/>
      <c r="W33" s="246"/>
      <c r="X33" s="246"/>
      <c r="Y33" s="246"/>
      <c r="Z33" s="246"/>
      <c r="AA33" s="247"/>
      <c r="AB33" s="245" t="s">
        <v>478</v>
      </c>
      <c r="AC33" s="251"/>
      <c r="AD33" s="251"/>
      <c r="AE33" s="251"/>
      <c r="AF33" s="251"/>
      <c r="AG33" s="251"/>
      <c r="AH33" s="251"/>
      <c r="AI33" s="252"/>
      <c r="AJ33" s="245">
        <v>45429</v>
      </c>
      <c r="AK33" s="246"/>
      <c r="AL33" s="246"/>
      <c r="AM33" s="246"/>
      <c r="AN33" s="246"/>
      <c r="AO33" s="246"/>
      <c r="AP33" s="247"/>
      <c r="AQ33" s="245" t="s">
        <v>478</v>
      </c>
      <c r="AR33" s="246"/>
      <c r="AS33" s="246"/>
      <c r="AT33" s="246"/>
      <c r="AU33" s="246"/>
      <c r="AV33" s="246"/>
      <c r="AW33" s="246"/>
      <c r="AX33" s="264"/>
    </row>
    <row r="34" spans="1:50" s="213" customFormat="1" ht="27.75" customHeight="1">
      <c r="A34" s="315" t="s">
        <v>648</v>
      </c>
      <c r="B34" s="316"/>
      <c r="C34" s="316"/>
      <c r="D34" s="316"/>
      <c r="E34" s="316"/>
      <c r="F34" s="316"/>
      <c r="G34" s="317"/>
      <c r="H34" s="318" t="s">
        <v>465</v>
      </c>
      <c r="I34" s="319"/>
      <c r="J34" s="320"/>
      <c r="K34" s="248" t="s">
        <v>157</v>
      </c>
      <c r="L34" s="249"/>
      <c r="M34" s="250"/>
      <c r="N34" s="245">
        <f t="shared" si="4"/>
        <v>45420</v>
      </c>
      <c r="O34" s="265"/>
      <c r="P34" s="245">
        <f t="shared" si="5"/>
        <v>45424</v>
      </c>
      <c r="Q34" s="265"/>
      <c r="R34" s="122">
        <v>1700</v>
      </c>
      <c r="S34" s="262">
        <v>45425</v>
      </c>
      <c r="T34" s="263"/>
      <c r="U34" s="266">
        <v>45430</v>
      </c>
      <c r="V34" s="246"/>
      <c r="W34" s="246"/>
      <c r="X34" s="246"/>
      <c r="Y34" s="246"/>
      <c r="Z34" s="246"/>
      <c r="AA34" s="247"/>
      <c r="AB34" s="245" t="s">
        <v>478</v>
      </c>
      <c r="AC34" s="251"/>
      <c r="AD34" s="251"/>
      <c r="AE34" s="251"/>
      <c r="AF34" s="251"/>
      <c r="AG34" s="251"/>
      <c r="AH34" s="251"/>
      <c r="AI34" s="252"/>
      <c r="AJ34" s="245" t="s">
        <v>478</v>
      </c>
      <c r="AK34" s="246"/>
      <c r="AL34" s="246"/>
      <c r="AM34" s="246"/>
      <c r="AN34" s="246"/>
      <c r="AO34" s="246"/>
      <c r="AP34" s="247"/>
      <c r="AQ34" s="245" t="s">
        <v>554</v>
      </c>
      <c r="AR34" s="246"/>
      <c r="AS34" s="246"/>
      <c r="AT34" s="246"/>
      <c r="AU34" s="246"/>
      <c r="AV34" s="246"/>
      <c r="AW34" s="246"/>
      <c r="AX34" s="264"/>
    </row>
    <row r="35" spans="1:50" s="213" customFormat="1" ht="27.75" customHeight="1">
      <c r="A35" s="315" t="s">
        <v>649</v>
      </c>
      <c r="B35" s="316"/>
      <c r="C35" s="316"/>
      <c r="D35" s="316"/>
      <c r="E35" s="316"/>
      <c r="F35" s="316"/>
      <c r="G35" s="317"/>
      <c r="H35" s="321" t="s">
        <v>546</v>
      </c>
      <c r="I35" s="322"/>
      <c r="J35" s="323"/>
      <c r="K35" s="248" t="s">
        <v>157</v>
      </c>
      <c r="L35" s="249"/>
      <c r="M35" s="250"/>
      <c r="N35" s="245">
        <f t="shared" si="4"/>
        <v>45421</v>
      </c>
      <c r="O35" s="265"/>
      <c r="P35" s="245">
        <f t="shared" si="5"/>
        <v>45425</v>
      </c>
      <c r="Q35" s="265"/>
      <c r="R35" s="212">
        <v>1700</v>
      </c>
      <c r="S35" s="262">
        <v>45426</v>
      </c>
      <c r="T35" s="263"/>
      <c r="U35" s="266" t="s">
        <v>478</v>
      </c>
      <c r="V35" s="253"/>
      <c r="W35" s="253"/>
      <c r="X35" s="253"/>
      <c r="Y35" s="253"/>
      <c r="Z35" s="253"/>
      <c r="AA35" s="254"/>
      <c r="AB35" s="245" t="s">
        <v>650</v>
      </c>
      <c r="AC35" s="251"/>
      <c r="AD35" s="251"/>
      <c r="AE35" s="251"/>
      <c r="AF35" s="251"/>
      <c r="AG35" s="251"/>
      <c r="AH35" s="251"/>
      <c r="AI35" s="252"/>
      <c r="AJ35" s="245" t="s">
        <v>478</v>
      </c>
      <c r="AK35" s="253"/>
      <c r="AL35" s="253"/>
      <c r="AM35" s="253"/>
      <c r="AN35" s="253"/>
      <c r="AO35" s="253"/>
      <c r="AP35" s="254"/>
      <c r="AQ35" s="245" t="s">
        <v>478</v>
      </c>
      <c r="AR35" s="253"/>
      <c r="AS35" s="253"/>
      <c r="AT35" s="253"/>
      <c r="AU35" s="253"/>
      <c r="AV35" s="253"/>
      <c r="AW35" s="253"/>
      <c r="AX35" s="286"/>
    </row>
    <row r="36" spans="1:50" s="116" customFormat="1" ht="27.75" customHeight="1">
      <c r="A36" s="315" t="s">
        <v>651</v>
      </c>
      <c r="B36" s="316"/>
      <c r="C36" s="316"/>
      <c r="D36" s="316"/>
      <c r="E36" s="316"/>
      <c r="F36" s="316"/>
      <c r="G36" s="317"/>
      <c r="H36" s="318" t="s">
        <v>473</v>
      </c>
      <c r="I36" s="319"/>
      <c r="J36" s="320"/>
      <c r="K36" s="248" t="s">
        <v>72</v>
      </c>
      <c r="L36" s="249"/>
      <c r="M36" s="250"/>
      <c r="N36" s="245">
        <f t="shared" si="4"/>
        <v>45421</v>
      </c>
      <c r="O36" s="265"/>
      <c r="P36" s="245">
        <f t="shared" si="5"/>
        <v>45425</v>
      </c>
      <c r="Q36" s="265"/>
      <c r="R36" s="122">
        <v>2300</v>
      </c>
      <c r="S36" s="262">
        <v>45426</v>
      </c>
      <c r="T36" s="263"/>
      <c r="U36" s="266">
        <v>45433</v>
      </c>
      <c r="V36" s="246"/>
      <c r="W36" s="246"/>
      <c r="X36" s="246"/>
      <c r="Y36" s="246"/>
      <c r="Z36" s="246"/>
      <c r="AA36" s="247"/>
      <c r="AB36" s="245" t="s">
        <v>478</v>
      </c>
      <c r="AC36" s="251"/>
      <c r="AD36" s="251"/>
      <c r="AE36" s="251"/>
      <c r="AF36" s="251"/>
      <c r="AG36" s="251"/>
      <c r="AH36" s="251"/>
      <c r="AI36" s="252"/>
      <c r="AJ36" s="245">
        <v>45434</v>
      </c>
      <c r="AK36" s="246"/>
      <c r="AL36" s="246"/>
      <c r="AM36" s="246"/>
      <c r="AN36" s="246"/>
      <c r="AO36" s="246"/>
      <c r="AP36" s="247"/>
      <c r="AQ36" s="245">
        <v>45435</v>
      </c>
      <c r="AR36" s="246"/>
      <c r="AS36" s="246"/>
      <c r="AT36" s="246"/>
      <c r="AU36" s="246"/>
      <c r="AV36" s="246"/>
      <c r="AW36" s="246"/>
      <c r="AX36" s="264"/>
    </row>
    <row r="37" spans="1:50" s="116" customFormat="1" ht="27.75" customHeight="1">
      <c r="A37" s="315" t="s">
        <v>652</v>
      </c>
      <c r="B37" s="316"/>
      <c r="C37" s="316"/>
      <c r="D37" s="316"/>
      <c r="E37" s="316"/>
      <c r="F37" s="316"/>
      <c r="G37" s="317"/>
      <c r="H37" s="318" t="s">
        <v>480</v>
      </c>
      <c r="I37" s="319"/>
      <c r="J37" s="320"/>
      <c r="K37" s="248" t="s">
        <v>157</v>
      </c>
      <c r="L37" s="249"/>
      <c r="M37" s="250"/>
      <c r="N37" s="245">
        <f t="shared" si="4"/>
        <v>45422</v>
      </c>
      <c r="O37" s="265"/>
      <c r="P37" s="245">
        <f t="shared" si="5"/>
        <v>45426</v>
      </c>
      <c r="Q37" s="265"/>
      <c r="R37" s="122">
        <v>1700</v>
      </c>
      <c r="S37" s="262">
        <v>45427</v>
      </c>
      <c r="T37" s="263"/>
      <c r="U37" s="266">
        <v>45430</v>
      </c>
      <c r="V37" s="246"/>
      <c r="W37" s="246"/>
      <c r="X37" s="246"/>
      <c r="Y37" s="246"/>
      <c r="Z37" s="246"/>
      <c r="AA37" s="247"/>
      <c r="AB37" s="245" t="s">
        <v>478</v>
      </c>
      <c r="AC37" s="251"/>
      <c r="AD37" s="251"/>
      <c r="AE37" s="251"/>
      <c r="AF37" s="251"/>
      <c r="AG37" s="251"/>
      <c r="AH37" s="251"/>
      <c r="AI37" s="252"/>
      <c r="AJ37" s="245">
        <v>45429</v>
      </c>
      <c r="AK37" s="246"/>
      <c r="AL37" s="246"/>
      <c r="AM37" s="246"/>
      <c r="AN37" s="246"/>
      <c r="AO37" s="246"/>
      <c r="AP37" s="247"/>
      <c r="AQ37" s="245">
        <v>45428</v>
      </c>
      <c r="AR37" s="246"/>
      <c r="AS37" s="246"/>
      <c r="AT37" s="246"/>
      <c r="AU37" s="246"/>
      <c r="AV37" s="246"/>
      <c r="AW37" s="246"/>
      <c r="AX37" s="264"/>
    </row>
    <row r="38" spans="1:50" s="116" customFormat="1" ht="27.75" customHeight="1">
      <c r="A38" s="315" t="s">
        <v>653</v>
      </c>
      <c r="B38" s="316"/>
      <c r="C38" s="316"/>
      <c r="D38" s="316"/>
      <c r="E38" s="316"/>
      <c r="F38" s="316"/>
      <c r="G38" s="317"/>
      <c r="H38" s="318" t="s">
        <v>506</v>
      </c>
      <c r="I38" s="319"/>
      <c r="J38" s="320"/>
      <c r="K38" s="248" t="s">
        <v>157</v>
      </c>
      <c r="L38" s="249"/>
      <c r="M38" s="250"/>
      <c r="N38" s="245">
        <f t="shared" si="4"/>
        <v>45422</v>
      </c>
      <c r="O38" s="265"/>
      <c r="P38" s="245">
        <f t="shared" si="5"/>
        <v>45426</v>
      </c>
      <c r="Q38" s="265"/>
      <c r="R38" s="122">
        <v>2300</v>
      </c>
      <c r="S38" s="262">
        <v>45427</v>
      </c>
      <c r="T38" s="263"/>
      <c r="U38" s="266">
        <v>45430</v>
      </c>
      <c r="V38" s="246"/>
      <c r="W38" s="246"/>
      <c r="X38" s="246"/>
      <c r="Y38" s="246"/>
      <c r="Z38" s="246"/>
      <c r="AA38" s="247"/>
      <c r="AB38" s="245" t="s">
        <v>478</v>
      </c>
      <c r="AC38" s="251"/>
      <c r="AD38" s="251"/>
      <c r="AE38" s="251"/>
      <c r="AF38" s="251"/>
      <c r="AG38" s="251"/>
      <c r="AH38" s="251"/>
      <c r="AI38" s="252"/>
      <c r="AJ38" s="245">
        <v>45431</v>
      </c>
      <c r="AK38" s="246"/>
      <c r="AL38" s="246"/>
      <c r="AM38" s="246"/>
      <c r="AN38" s="246"/>
      <c r="AO38" s="246"/>
      <c r="AP38" s="247"/>
      <c r="AQ38" s="245" t="s">
        <v>478</v>
      </c>
      <c r="AR38" s="246"/>
      <c r="AS38" s="246"/>
      <c r="AT38" s="246"/>
      <c r="AU38" s="246"/>
      <c r="AV38" s="246"/>
      <c r="AW38" s="246"/>
      <c r="AX38" s="264"/>
    </row>
    <row r="39" spans="1:50" s="116" customFormat="1" ht="27.75" customHeight="1" thickBot="1">
      <c r="A39" s="315" t="s">
        <v>654</v>
      </c>
      <c r="B39" s="316"/>
      <c r="C39" s="316"/>
      <c r="D39" s="316"/>
      <c r="E39" s="316"/>
      <c r="F39" s="316"/>
      <c r="G39" s="317"/>
      <c r="H39" s="318" t="s">
        <v>480</v>
      </c>
      <c r="I39" s="319"/>
      <c r="J39" s="320"/>
      <c r="K39" s="248" t="s">
        <v>157</v>
      </c>
      <c r="L39" s="249"/>
      <c r="M39" s="250"/>
      <c r="N39" s="245">
        <f>S39-5</f>
        <v>45426</v>
      </c>
      <c r="O39" s="265"/>
      <c r="P39" s="245">
        <f>IF(H39="HPS1",S39-1,(IF(H39="KVT",S39,S39-1)))</f>
        <v>45430</v>
      </c>
      <c r="Q39" s="265"/>
      <c r="R39" s="122">
        <v>1700</v>
      </c>
      <c r="S39" s="262">
        <v>45431</v>
      </c>
      <c r="T39" s="263"/>
      <c r="U39" s="266">
        <v>45437</v>
      </c>
      <c r="V39" s="246"/>
      <c r="W39" s="246"/>
      <c r="X39" s="246"/>
      <c r="Y39" s="246"/>
      <c r="Z39" s="246"/>
      <c r="AA39" s="247"/>
      <c r="AB39" s="245" t="s">
        <v>478</v>
      </c>
      <c r="AC39" s="251"/>
      <c r="AD39" s="251"/>
      <c r="AE39" s="251"/>
      <c r="AF39" s="251"/>
      <c r="AG39" s="251"/>
      <c r="AH39" s="251"/>
      <c r="AI39" s="252"/>
      <c r="AJ39" s="245">
        <v>45436</v>
      </c>
      <c r="AK39" s="246"/>
      <c r="AL39" s="246"/>
      <c r="AM39" s="246"/>
      <c r="AN39" s="246"/>
      <c r="AO39" s="246"/>
      <c r="AP39" s="247"/>
      <c r="AQ39" s="245">
        <v>45435</v>
      </c>
      <c r="AR39" s="246"/>
      <c r="AS39" s="246"/>
      <c r="AT39" s="246"/>
      <c r="AU39" s="246"/>
      <c r="AV39" s="246"/>
      <c r="AW39" s="246"/>
      <c r="AX39" s="264"/>
    </row>
    <row r="40" spans="1:50" s="210" customFormat="1" ht="91.5" customHeight="1" thickBot="1">
      <c r="A40" s="325" t="s">
        <v>536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7"/>
    </row>
    <row r="41" spans="1:50" s="124" customFormat="1" ht="24.75" customHeight="1">
      <c r="A41" s="329" t="s">
        <v>0</v>
      </c>
      <c r="B41" s="330"/>
      <c r="C41" s="330"/>
      <c r="D41" s="330"/>
      <c r="E41" s="330"/>
      <c r="F41" s="331"/>
      <c r="G41" s="332"/>
      <c r="H41" s="302" t="s">
        <v>530</v>
      </c>
      <c r="I41" s="288"/>
      <c r="J41" s="123"/>
      <c r="K41" s="335" t="s">
        <v>529</v>
      </c>
      <c r="L41" s="258"/>
      <c r="M41" s="258"/>
      <c r="N41" s="258"/>
      <c r="O41" s="336"/>
      <c r="P41" s="300" t="s">
        <v>532</v>
      </c>
      <c r="Q41" s="267"/>
      <c r="R41" s="328"/>
      <c r="S41" s="267" t="s">
        <v>531</v>
      </c>
      <c r="T41" s="267"/>
      <c r="U41" s="267"/>
      <c r="V41" s="267"/>
      <c r="W41" s="267"/>
      <c r="X41" s="267"/>
      <c r="Y41" s="268"/>
      <c r="Z41" s="257" t="s">
        <v>521</v>
      </c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9"/>
    </row>
    <row r="42" spans="1:50" s="124" customFormat="1" ht="24.75" customHeight="1">
      <c r="A42" s="333"/>
      <c r="B42" s="261"/>
      <c r="C42" s="261"/>
      <c r="D42" s="261"/>
      <c r="E42" s="261"/>
      <c r="F42" s="277"/>
      <c r="G42" s="334"/>
      <c r="H42" s="303"/>
      <c r="I42" s="291"/>
      <c r="J42" s="119"/>
      <c r="K42" s="261" t="s">
        <v>199</v>
      </c>
      <c r="L42" s="261"/>
      <c r="M42" s="119"/>
      <c r="N42" s="261" t="s">
        <v>200</v>
      </c>
      <c r="O42" s="261"/>
      <c r="P42" s="250" t="s">
        <v>521</v>
      </c>
      <c r="Q42" s="261"/>
      <c r="R42" s="91" t="s">
        <v>525</v>
      </c>
      <c r="S42" s="261" t="s">
        <v>521</v>
      </c>
      <c r="T42" s="261"/>
      <c r="U42" s="250" t="s">
        <v>525</v>
      </c>
      <c r="V42" s="261"/>
      <c r="W42" s="261"/>
      <c r="X42" s="261"/>
      <c r="Y42" s="356"/>
      <c r="Z42" s="249" t="s">
        <v>533</v>
      </c>
      <c r="AA42" s="249"/>
      <c r="AB42" s="249"/>
      <c r="AC42" s="249"/>
      <c r="AD42" s="249"/>
      <c r="AE42" s="250"/>
      <c r="AF42" s="248" t="s">
        <v>534</v>
      </c>
      <c r="AG42" s="249"/>
      <c r="AH42" s="249"/>
      <c r="AI42" s="249"/>
      <c r="AJ42" s="249"/>
      <c r="AK42" s="250"/>
      <c r="AL42" s="248" t="s">
        <v>535</v>
      </c>
      <c r="AM42" s="249"/>
      <c r="AN42" s="249"/>
      <c r="AO42" s="249"/>
      <c r="AP42" s="249"/>
      <c r="AQ42" s="249"/>
      <c r="AR42" s="250"/>
      <c r="AS42" s="235" t="s">
        <v>518</v>
      </c>
      <c r="AT42" s="236"/>
      <c r="AU42" s="236"/>
      <c r="AV42" s="236"/>
      <c r="AW42" s="236"/>
      <c r="AX42" s="237"/>
    </row>
    <row r="43" spans="1:50" s="124" customFormat="1" ht="27.75" customHeight="1">
      <c r="A43" s="315" t="s">
        <v>569</v>
      </c>
      <c r="B43" s="316"/>
      <c r="C43" s="316"/>
      <c r="D43" s="316"/>
      <c r="E43" s="316"/>
      <c r="F43" s="324"/>
      <c r="G43" s="324"/>
      <c r="H43" s="261" t="s">
        <v>557</v>
      </c>
      <c r="I43" s="261"/>
      <c r="J43" s="127"/>
      <c r="K43" s="260">
        <v>45404</v>
      </c>
      <c r="L43" s="260"/>
      <c r="M43" s="260">
        <f aca="true" t="shared" si="6" ref="M43:M48">K43+1</f>
        <v>45405</v>
      </c>
      <c r="N43" s="260"/>
      <c r="O43" s="241"/>
      <c r="P43" s="241">
        <f aca="true" t="shared" si="7" ref="P43:P48">M43</f>
        <v>45405</v>
      </c>
      <c r="Q43" s="281"/>
      <c r="R43" s="128">
        <f aca="true" t="shared" si="8" ref="R43:R48">M43</f>
        <v>45405</v>
      </c>
      <c r="S43" s="260">
        <f aca="true" t="shared" si="9" ref="S43:S48">K43+1</f>
        <v>45405</v>
      </c>
      <c r="T43" s="260"/>
      <c r="U43" s="242">
        <f aca="true" t="shared" si="10" ref="U43:U48">S43+1</f>
        <v>45406</v>
      </c>
      <c r="V43" s="242"/>
      <c r="W43" s="242"/>
      <c r="X43" s="242"/>
      <c r="Y43" s="244"/>
      <c r="Z43" s="242">
        <v>45411</v>
      </c>
      <c r="AA43" s="242"/>
      <c r="AB43" s="242"/>
      <c r="AC43" s="242"/>
      <c r="AD43" s="242"/>
      <c r="AE43" s="243"/>
      <c r="AF43" s="241">
        <v>45411</v>
      </c>
      <c r="AG43" s="242"/>
      <c r="AH43" s="242"/>
      <c r="AI43" s="242"/>
      <c r="AJ43" s="242"/>
      <c r="AK43" s="242"/>
      <c r="AL43" s="241" t="s">
        <v>554</v>
      </c>
      <c r="AM43" s="242"/>
      <c r="AN43" s="242"/>
      <c r="AO43" s="242"/>
      <c r="AP43" s="242"/>
      <c r="AQ43" s="242"/>
      <c r="AR43" s="243"/>
      <c r="AS43" s="238">
        <v>45413</v>
      </c>
      <c r="AT43" s="239"/>
      <c r="AU43" s="239"/>
      <c r="AV43" s="239"/>
      <c r="AW43" s="239"/>
      <c r="AX43" s="240"/>
    </row>
    <row r="44" spans="1:50" s="124" customFormat="1" ht="27.75" customHeight="1">
      <c r="A44" s="315" t="s">
        <v>570</v>
      </c>
      <c r="B44" s="316"/>
      <c r="C44" s="316"/>
      <c r="D44" s="316"/>
      <c r="E44" s="316"/>
      <c r="F44" s="324"/>
      <c r="G44" s="324"/>
      <c r="H44" s="248" t="s">
        <v>548</v>
      </c>
      <c r="I44" s="250"/>
      <c r="J44" s="127"/>
      <c r="K44" s="260">
        <v>45408</v>
      </c>
      <c r="L44" s="260"/>
      <c r="M44" s="260">
        <f t="shared" si="6"/>
        <v>45409</v>
      </c>
      <c r="N44" s="260"/>
      <c r="O44" s="241"/>
      <c r="P44" s="241">
        <f t="shared" si="7"/>
        <v>45409</v>
      </c>
      <c r="Q44" s="281"/>
      <c r="R44" s="128">
        <f t="shared" si="8"/>
        <v>45409</v>
      </c>
      <c r="S44" s="260">
        <f t="shared" si="9"/>
        <v>45409</v>
      </c>
      <c r="T44" s="260"/>
      <c r="U44" s="242">
        <f t="shared" si="10"/>
        <v>45410</v>
      </c>
      <c r="V44" s="242"/>
      <c r="W44" s="242"/>
      <c r="X44" s="242"/>
      <c r="Y44" s="244"/>
      <c r="Z44" s="242">
        <v>45414</v>
      </c>
      <c r="AA44" s="242"/>
      <c r="AB44" s="242"/>
      <c r="AC44" s="242"/>
      <c r="AD44" s="242"/>
      <c r="AE44" s="243"/>
      <c r="AF44" s="241">
        <v>45415</v>
      </c>
      <c r="AG44" s="242"/>
      <c r="AH44" s="242"/>
      <c r="AI44" s="242"/>
      <c r="AJ44" s="242"/>
      <c r="AK44" s="242"/>
      <c r="AL44" s="241">
        <v>45416</v>
      </c>
      <c r="AM44" s="242"/>
      <c r="AN44" s="242"/>
      <c r="AO44" s="242"/>
      <c r="AP44" s="242"/>
      <c r="AQ44" s="242"/>
      <c r="AR44" s="243"/>
      <c r="AS44" s="238">
        <v>45417</v>
      </c>
      <c r="AT44" s="239"/>
      <c r="AU44" s="239"/>
      <c r="AV44" s="239"/>
      <c r="AW44" s="239"/>
      <c r="AX44" s="240"/>
    </row>
    <row r="45" spans="1:50" s="124" customFormat="1" ht="27.75" customHeight="1">
      <c r="A45" s="315" t="s">
        <v>585</v>
      </c>
      <c r="B45" s="316"/>
      <c r="C45" s="316"/>
      <c r="D45" s="316"/>
      <c r="E45" s="316"/>
      <c r="F45" s="324"/>
      <c r="G45" s="324"/>
      <c r="H45" s="261" t="s">
        <v>557</v>
      </c>
      <c r="I45" s="261"/>
      <c r="J45" s="127"/>
      <c r="K45" s="260">
        <v>45416</v>
      </c>
      <c r="L45" s="260"/>
      <c r="M45" s="260">
        <f t="shared" si="6"/>
        <v>45417</v>
      </c>
      <c r="N45" s="260"/>
      <c r="O45" s="241"/>
      <c r="P45" s="241">
        <f t="shared" si="7"/>
        <v>45417</v>
      </c>
      <c r="Q45" s="281"/>
      <c r="R45" s="128">
        <f t="shared" si="8"/>
        <v>45417</v>
      </c>
      <c r="S45" s="260">
        <f t="shared" si="9"/>
        <v>45417</v>
      </c>
      <c r="T45" s="260"/>
      <c r="U45" s="242">
        <f t="shared" si="10"/>
        <v>45418</v>
      </c>
      <c r="V45" s="242"/>
      <c r="W45" s="242"/>
      <c r="X45" s="242"/>
      <c r="Y45" s="244"/>
      <c r="Z45" s="242">
        <v>45422</v>
      </c>
      <c r="AA45" s="242"/>
      <c r="AB45" s="242"/>
      <c r="AC45" s="242"/>
      <c r="AD45" s="242"/>
      <c r="AE45" s="243"/>
      <c r="AF45" s="241">
        <v>45423</v>
      </c>
      <c r="AG45" s="242"/>
      <c r="AH45" s="242"/>
      <c r="AI45" s="242"/>
      <c r="AJ45" s="242"/>
      <c r="AK45" s="242"/>
      <c r="AL45" s="241">
        <v>45424</v>
      </c>
      <c r="AM45" s="242"/>
      <c r="AN45" s="242"/>
      <c r="AO45" s="242"/>
      <c r="AP45" s="242"/>
      <c r="AQ45" s="242"/>
      <c r="AR45" s="243"/>
      <c r="AS45" s="238">
        <f>IF(AL45="-","-",AL45+1)</f>
        <v>45425</v>
      </c>
      <c r="AT45" s="239"/>
      <c r="AU45" s="239"/>
      <c r="AV45" s="239"/>
      <c r="AW45" s="239"/>
      <c r="AX45" s="240"/>
    </row>
    <row r="46" spans="1:50" s="124" customFormat="1" ht="27.75" customHeight="1">
      <c r="A46" s="315" t="s">
        <v>602</v>
      </c>
      <c r="B46" s="316"/>
      <c r="C46" s="316"/>
      <c r="D46" s="316"/>
      <c r="E46" s="316"/>
      <c r="F46" s="324"/>
      <c r="G46" s="324"/>
      <c r="H46" s="248" t="s">
        <v>548</v>
      </c>
      <c r="I46" s="250"/>
      <c r="J46" s="127"/>
      <c r="K46" s="260">
        <v>45422</v>
      </c>
      <c r="L46" s="260"/>
      <c r="M46" s="260">
        <f t="shared" si="6"/>
        <v>45423</v>
      </c>
      <c r="N46" s="260"/>
      <c r="O46" s="241"/>
      <c r="P46" s="241">
        <f t="shared" si="7"/>
        <v>45423</v>
      </c>
      <c r="Q46" s="281"/>
      <c r="R46" s="128">
        <f t="shared" si="8"/>
        <v>45423</v>
      </c>
      <c r="S46" s="260">
        <f t="shared" si="9"/>
        <v>45423</v>
      </c>
      <c r="T46" s="260"/>
      <c r="U46" s="242">
        <f t="shared" si="10"/>
        <v>45424</v>
      </c>
      <c r="V46" s="242"/>
      <c r="W46" s="242"/>
      <c r="X46" s="242"/>
      <c r="Y46" s="244"/>
      <c r="Z46" s="242">
        <v>45428</v>
      </c>
      <c r="AA46" s="242"/>
      <c r="AB46" s="242"/>
      <c r="AC46" s="242"/>
      <c r="AD46" s="242"/>
      <c r="AE46" s="243"/>
      <c r="AF46" s="241">
        <v>45429</v>
      </c>
      <c r="AG46" s="242"/>
      <c r="AH46" s="242"/>
      <c r="AI46" s="242"/>
      <c r="AJ46" s="242"/>
      <c r="AK46" s="242"/>
      <c r="AL46" s="241">
        <v>45430</v>
      </c>
      <c r="AM46" s="242"/>
      <c r="AN46" s="242"/>
      <c r="AO46" s="242"/>
      <c r="AP46" s="242"/>
      <c r="AQ46" s="242"/>
      <c r="AR46" s="243"/>
      <c r="AS46" s="238">
        <f>IF(AL46="-","-",AL46+1)</f>
        <v>45431</v>
      </c>
      <c r="AT46" s="239"/>
      <c r="AU46" s="239"/>
      <c r="AV46" s="239"/>
      <c r="AW46" s="239"/>
      <c r="AX46" s="240"/>
    </row>
    <row r="47" spans="1:50" s="124" customFormat="1" ht="27.75" customHeight="1">
      <c r="A47" s="315" t="s">
        <v>626</v>
      </c>
      <c r="B47" s="316"/>
      <c r="C47" s="316"/>
      <c r="D47" s="316"/>
      <c r="E47" s="316"/>
      <c r="F47" s="324"/>
      <c r="G47" s="324"/>
      <c r="H47" s="261" t="s">
        <v>557</v>
      </c>
      <c r="I47" s="261"/>
      <c r="J47" s="127"/>
      <c r="K47" s="260">
        <v>45429</v>
      </c>
      <c r="L47" s="260"/>
      <c r="M47" s="260">
        <f t="shared" si="6"/>
        <v>45430</v>
      </c>
      <c r="N47" s="260"/>
      <c r="O47" s="241"/>
      <c r="P47" s="241">
        <f t="shared" si="7"/>
        <v>45430</v>
      </c>
      <c r="Q47" s="281"/>
      <c r="R47" s="128">
        <f t="shared" si="8"/>
        <v>45430</v>
      </c>
      <c r="S47" s="260">
        <f t="shared" si="9"/>
        <v>45430</v>
      </c>
      <c r="T47" s="260"/>
      <c r="U47" s="242">
        <f t="shared" si="10"/>
        <v>45431</v>
      </c>
      <c r="V47" s="242"/>
      <c r="W47" s="242"/>
      <c r="X47" s="242"/>
      <c r="Y47" s="244"/>
      <c r="Z47" s="242">
        <v>45435</v>
      </c>
      <c r="AA47" s="242"/>
      <c r="AB47" s="242"/>
      <c r="AC47" s="242"/>
      <c r="AD47" s="242"/>
      <c r="AE47" s="243"/>
      <c r="AF47" s="241">
        <v>45436</v>
      </c>
      <c r="AG47" s="242"/>
      <c r="AH47" s="242"/>
      <c r="AI47" s="242"/>
      <c r="AJ47" s="242"/>
      <c r="AK47" s="242"/>
      <c r="AL47" s="241">
        <v>45437</v>
      </c>
      <c r="AM47" s="242"/>
      <c r="AN47" s="242"/>
      <c r="AO47" s="242"/>
      <c r="AP47" s="242"/>
      <c r="AQ47" s="242"/>
      <c r="AR47" s="243"/>
      <c r="AS47" s="238">
        <f>IF(AL47="-","-",AL47+1)</f>
        <v>45438</v>
      </c>
      <c r="AT47" s="239"/>
      <c r="AU47" s="239"/>
      <c r="AV47" s="239"/>
      <c r="AW47" s="239"/>
      <c r="AX47" s="240"/>
    </row>
    <row r="48" spans="1:50" s="124" customFormat="1" ht="27.75" customHeight="1">
      <c r="A48" s="315" t="s">
        <v>655</v>
      </c>
      <c r="B48" s="316"/>
      <c r="C48" s="316"/>
      <c r="D48" s="316"/>
      <c r="E48" s="316"/>
      <c r="F48" s="324"/>
      <c r="G48" s="324"/>
      <c r="H48" s="248" t="s">
        <v>548</v>
      </c>
      <c r="I48" s="250"/>
      <c r="J48" s="127"/>
      <c r="K48" s="260">
        <v>45436</v>
      </c>
      <c r="L48" s="260"/>
      <c r="M48" s="260">
        <f t="shared" si="6"/>
        <v>45437</v>
      </c>
      <c r="N48" s="260"/>
      <c r="O48" s="241"/>
      <c r="P48" s="241">
        <f t="shared" si="7"/>
        <v>45437</v>
      </c>
      <c r="Q48" s="281"/>
      <c r="R48" s="128">
        <f t="shared" si="8"/>
        <v>45437</v>
      </c>
      <c r="S48" s="260">
        <f t="shared" si="9"/>
        <v>45437</v>
      </c>
      <c r="T48" s="260"/>
      <c r="U48" s="242">
        <f t="shared" si="10"/>
        <v>45438</v>
      </c>
      <c r="V48" s="242"/>
      <c r="W48" s="242"/>
      <c r="X48" s="242"/>
      <c r="Y48" s="244"/>
      <c r="Z48" s="242">
        <v>45442</v>
      </c>
      <c r="AA48" s="242"/>
      <c r="AB48" s="242"/>
      <c r="AC48" s="242"/>
      <c r="AD48" s="242"/>
      <c r="AE48" s="243"/>
      <c r="AF48" s="241">
        <v>45443</v>
      </c>
      <c r="AG48" s="242"/>
      <c r="AH48" s="242"/>
      <c r="AI48" s="242"/>
      <c r="AJ48" s="242"/>
      <c r="AK48" s="242"/>
      <c r="AL48" s="241">
        <v>45444</v>
      </c>
      <c r="AM48" s="242"/>
      <c r="AN48" s="242"/>
      <c r="AO48" s="242"/>
      <c r="AP48" s="242"/>
      <c r="AQ48" s="242"/>
      <c r="AR48" s="243"/>
      <c r="AS48" s="238">
        <v>45445</v>
      </c>
      <c r="AT48" s="239"/>
      <c r="AU48" s="239"/>
      <c r="AV48" s="239"/>
      <c r="AW48" s="239"/>
      <c r="AX48" s="240"/>
    </row>
    <row r="49" spans="1:50" s="124" customFormat="1" ht="27.75" customHeight="1">
      <c r="A49" s="337" t="s">
        <v>478</v>
      </c>
      <c r="B49" s="249"/>
      <c r="C49" s="249"/>
      <c r="D49" s="249"/>
      <c r="E49" s="249"/>
      <c r="F49" s="338"/>
      <c r="G49" s="338"/>
      <c r="H49" s="261" t="s">
        <v>478</v>
      </c>
      <c r="I49" s="261"/>
      <c r="J49" s="127"/>
      <c r="K49" s="260" t="s">
        <v>478</v>
      </c>
      <c r="L49" s="260"/>
      <c r="M49" s="260" t="s">
        <v>478</v>
      </c>
      <c r="N49" s="260"/>
      <c r="O49" s="241"/>
      <c r="P49" s="241" t="s">
        <v>478</v>
      </c>
      <c r="Q49" s="281"/>
      <c r="R49" s="128" t="s">
        <v>478</v>
      </c>
      <c r="S49" s="260" t="s">
        <v>478</v>
      </c>
      <c r="T49" s="260"/>
      <c r="U49" s="241" t="s">
        <v>478</v>
      </c>
      <c r="V49" s="242"/>
      <c r="W49" s="242"/>
      <c r="X49" s="242"/>
      <c r="Y49" s="244"/>
      <c r="Z49" s="242" t="s">
        <v>478</v>
      </c>
      <c r="AA49" s="242"/>
      <c r="AB49" s="242"/>
      <c r="AC49" s="242"/>
      <c r="AD49" s="242"/>
      <c r="AE49" s="243"/>
      <c r="AF49" s="241" t="s">
        <v>478</v>
      </c>
      <c r="AG49" s="242"/>
      <c r="AH49" s="242"/>
      <c r="AI49" s="242"/>
      <c r="AJ49" s="242"/>
      <c r="AK49" s="242"/>
      <c r="AL49" s="241" t="s">
        <v>478</v>
      </c>
      <c r="AM49" s="242"/>
      <c r="AN49" s="242"/>
      <c r="AO49" s="242"/>
      <c r="AP49" s="242"/>
      <c r="AQ49" s="242"/>
      <c r="AR49" s="243"/>
      <c r="AS49" s="238" t="str">
        <f>IF(AL49="-","-",AL49+1)</f>
        <v>-</v>
      </c>
      <c r="AT49" s="239"/>
      <c r="AU49" s="239"/>
      <c r="AV49" s="239"/>
      <c r="AW49" s="239"/>
      <c r="AX49" s="240"/>
    </row>
    <row r="50" spans="1:50" s="124" customFormat="1" ht="27.75" customHeight="1" thickBot="1">
      <c r="A50" s="347" t="s">
        <v>478</v>
      </c>
      <c r="B50" s="348"/>
      <c r="C50" s="348"/>
      <c r="D50" s="348"/>
      <c r="E50" s="348"/>
      <c r="F50" s="349"/>
      <c r="G50" s="349"/>
      <c r="H50" s="350" t="s">
        <v>478</v>
      </c>
      <c r="I50" s="350"/>
      <c r="J50" s="178"/>
      <c r="K50" s="342" t="s">
        <v>478</v>
      </c>
      <c r="L50" s="342"/>
      <c r="M50" s="342" t="s">
        <v>478</v>
      </c>
      <c r="N50" s="342"/>
      <c r="O50" s="339"/>
      <c r="P50" s="339" t="s">
        <v>478</v>
      </c>
      <c r="Q50" s="352"/>
      <c r="R50" s="179" t="s">
        <v>478</v>
      </c>
      <c r="S50" s="342" t="s">
        <v>478</v>
      </c>
      <c r="T50" s="342"/>
      <c r="U50" s="339" t="s">
        <v>478</v>
      </c>
      <c r="V50" s="340"/>
      <c r="W50" s="340"/>
      <c r="X50" s="340"/>
      <c r="Y50" s="341"/>
      <c r="Z50" s="340" t="s">
        <v>478</v>
      </c>
      <c r="AA50" s="340"/>
      <c r="AB50" s="340"/>
      <c r="AC50" s="340"/>
      <c r="AD50" s="340"/>
      <c r="AE50" s="351"/>
      <c r="AF50" s="339" t="s">
        <v>478</v>
      </c>
      <c r="AG50" s="340"/>
      <c r="AH50" s="340"/>
      <c r="AI50" s="340"/>
      <c r="AJ50" s="340"/>
      <c r="AK50" s="340"/>
      <c r="AL50" s="339" t="s">
        <v>478</v>
      </c>
      <c r="AM50" s="340"/>
      <c r="AN50" s="340"/>
      <c r="AO50" s="340"/>
      <c r="AP50" s="340"/>
      <c r="AQ50" s="340"/>
      <c r="AR50" s="351"/>
      <c r="AS50" s="353" t="str">
        <f>IF(AL50="-","-",AL50+1)</f>
        <v>-</v>
      </c>
      <c r="AT50" s="354"/>
      <c r="AU50" s="354"/>
      <c r="AV50" s="354"/>
      <c r="AW50" s="354"/>
      <c r="AX50" s="355"/>
    </row>
    <row r="51" spans="1:50" s="129" customFormat="1" ht="84.75" customHeight="1">
      <c r="A51" s="345" t="s">
        <v>550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</row>
    <row r="52" spans="1:50" ht="19.5">
      <c r="A52" s="343" t="s">
        <v>9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</row>
  </sheetData>
  <sheetProtection/>
  <mergeCells count="436">
    <mergeCell ref="AJ37:AP37"/>
    <mergeCell ref="AB35:AI35"/>
    <mergeCell ref="AB37:AI37"/>
    <mergeCell ref="AJ24:AP24"/>
    <mergeCell ref="AB31:AI31"/>
    <mergeCell ref="AJ31:AP31"/>
    <mergeCell ref="AB9:AI9"/>
    <mergeCell ref="U31:AA31"/>
    <mergeCell ref="AJ12:AP12"/>
    <mergeCell ref="AJ14:AP14"/>
    <mergeCell ref="AB14:AI14"/>
    <mergeCell ref="AB12:AI12"/>
    <mergeCell ref="U28:AA28"/>
    <mergeCell ref="AJ21:AP21"/>
    <mergeCell ref="AJ25:AP25"/>
    <mergeCell ref="AJ20:AP20"/>
    <mergeCell ref="AB10:AI10"/>
    <mergeCell ref="AB39:AI39"/>
    <mergeCell ref="AQ25:AX25"/>
    <mergeCell ref="AQ11:AX11"/>
    <mergeCell ref="AQ34:AX34"/>
    <mergeCell ref="AQ35:AX35"/>
    <mergeCell ref="AJ11:AP11"/>
    <mergeCell ref="AJ34:AP34"/>
    <mergeCell ref="AJ39:AP39"/>
    <mergeCell ref="AB13:AI13"/>
    <mergeCell ref="AJ10:AP10"/>
    <mergeCell ref="AJ35:AP35"/>
    <mergeCell ref="AJ38:AP38"/>
    <mergeCell ref="AQ37:AX37"/>
    <mergeCell ref="AQ38:AX38"/>
    <mergeCell ref="AQ10:AX10"/>
    <mergeCell ref="AJ22:AP22"/>
    <mergeCell ref="AQ32:AX32"/>
    <mergeCell ref="AQ14:AX14"/>
    <mergeCell ref="AJ13:AP13"/>
    <mergeCell ref="AQ9:AX9"/>
    <mergeCell ref="AQ15:AX15"/>
    <mergeCell ref="AQ12:AX12"/>
    <mergeCell ref="AQ18:AX18"/>
    <mergeCell ref="AJ17:AP17"/>
    <mergeCell ref="AJ19:AP19"/>
    <mergeCell ref="AQ16:AX16"/>
    <mergeCell ref="AJ9:AP9"/>
    <mergeCell ref="AJ16:AP16"/>
    <mergeCell ref="AQ13:AX13"/>
    <mergeCell ref="AJ29:AP29"/>
    <mergeCell ref="AQ26:AX26"/>
    <mergeCell ref="AQ17:AX17"/>
    <mergeCell ref="AJ27:AP27"/>
    <mergeCell ref="AQ23:AX23"/>
    <mergeCell ref="AQ27:AX27"/>
    <mergeCell ref="AQ22:AX22"/>
    <mergeCell ref="AQ31:AX31"/>
    <mergeCell ref="AB38:AI38"/>
    <mergeCell ref="AB15:AI15"/>
    <mergeCell ref="AJ15:AP15"/>
    <mergeCell ref="AQ19:AX19"/>
    <mergeCell ref="AB21:AI21"/>
    <mergeCell ref="AQ29:AX29"/>
    <mergeCell ref="AJ23:AP23"/>
    <mergeCell ref="AQ24:AX24"/>
    <mergeCell ref="AB17:AI17"/>
    <mergeCell ref="AB20:AI20"/>
    <mergeCell ref="AB34:AI34"/>
    <mergeCell ref="U37:AA37"/>
    <mergeCell ref="U23:AA23"/>
    <mergeCell ref="AB36:AI36"/>
    <mergeCell ref="U35:AA35"/>
    <mergeCell ref="U22:AA22"/>
    <mergeCell ref="AB18:AI18"/>
    <mergeCell ref="U36:AA36"/>
    <mergeCell ref="AB11:AI11"/>
    <mergeCell ref="AS50:AX50"/>
    <mergeCell ref="U18:AA18"/>
    <mergeCell ref="AJ18:AP18"/>
    <mergeCell ref="U11:AA11"/>
    <mergeCell ref="U34:AA34"/>
    <mergeCell ref="U42:Y42"/>
    <mergeCell ref="AB19:AI19"/>
    <mergeCell ref="U15:AA15"/>
    <mergeCell ref="U19:AA19"/>
    <mergeCell ref="U12:AA12"/>
    <mergeCell ref="U33:AA33"/>
    <mergeCell ref="U25:AA25"/>
    <mergeCell ref="AQ21:AX21"/>
    <mergeCell ref="AB33:AI33"/>
    <mergeCell ref="AJ33:AP33"/>
    <mergeCell ref="AB23:AI23"/>
    <mergeCell ref="AB27:AI27"/>
    <mergeCell ref="U21:AA21"/>
    <mergeCell ref="U29:AA29"/>
    <mergeCell ref="U9:AA9"/>
    <mergeCell ref="A52:AX52"/>
    <mergeCell ref="A51:AX51"/>
    <mergeCell ref="U48:Y48"/>
    <mergeCell ref="U44:Y44"/>
    <mergeCell ref="A50:G50"/>
    <mergeCell ref="H50:I50"/>
    <mergeCell ref="AL50:AR50"/>
    <mergeCell ref="P50:Q50"/>
    <mergeCell ref="Z50:AE50"/>
    <mergeCell ref="AF50:AK50"/>
    <mergeCell ref="K32:M32"/>
    <mergeCell ref="AJ26:AP26"/>
    <mergeCell ref="U14:AA14"/>
    <mergeCell ref="U10:AA10"/>
    <mergeCell ref="S16:T16"/>
    <mergeCell ref="U20:AA20"/>
    <mergeCell ref="S26:T26"/>
    <mergeCell ref="AB26:AI26"/>
    <mergeCell ref="U13:AA13"/>
    <mergeCell ref="S11:T11"/>
    <mergeCell ref="S10:T10"/>
    <mergeCell ref="K44:L44"/>
    <mergeCell ref="S45:T45"/>
    <mergeCell ref="K50:L50"/>
    <mergeCell ref="M50:O50"/>
    <mergeCell ref="S25:T25"/>
    <mergeCell ref="S49:T49"/>
    <mergeCell ref="S46:T46"/>
    <mergeCell ref="S29:T29"/>
    <mergeCell ref="U50:Y50"/>
    <mergeCell ref="M49:O49"/>
    <mergeCell ref="M48:O48"/>
    <mergeCell ref="S14:T14"/>
    <mergeCell ref="P45:Q45"/>
    <mergeCell ref="S50:T50"/>
    <mergeCell ref="M47:O47"/>
    <mergeCell ref="S47:T47"/>
    <mergeCell ref="N42:O42"/>
    <mergeCell ref="U47:Y47"/>
    <mergeCell ref="P48:Q48"/>
    <mergeCell ref="AQ20:AX20"/>
    <mergeCell ref="AB24:AI24"/>
    <mergeCell ref="U30:AA30"/>
    <mergeCell ref="AB29:AI29"/>
    <mergeCell ref="N34:O34"/>
    <mergeCell ref="U39:AA39"/>
    <mergeCell ref="AQ39:AX39"/>
    <mergeCell ref="M45:O45"/>
    <mergeCell ref="AB25:AI25"/>
    <mergeCell ref="P49:Q49"/>
    <mergeCell ref="N13:O13"/>
    <mergeCell ref="K31:M31"/>
    <mergeCell ref="P46:Q46"/>
    <mergeCell ref="M44:O44"/>
    <mergeCell ref="P44:Q44"/>
    <mergeCell ref="K49:L49"/>
    <mergeCell ref="K42:L42"/>
    <mergeCell ref="K14:M14"/>
    <mergeCell ref="N20:O20"/>
    <mergeCell ref="N38:O38"/>
    <mergeCell ref="H46:I46"/>
    <mergeCell ref="A43:G43"/>
    <mergeCell ref="K36:M36"/>
    <mergeCell ref="H36:J36"/>
    <mergeCell ref="N39:O39"/>
    <mergeCell ref="K45:L45"/>
    <mergeCell ref="H39:J39"/>
    <mergeCell ref="H44:I44"/>
    <mergeCell ref="A49:G49"/>
    <mergeCell ref="M46:O46"/>
    <mergeCell ref="K46:L46"/>
    <mergeCell ref="K48:L48"/>
    <mergeCell ref="M43:O43"/>
    <mergeCell ref="H38:J38"/>
    <mergeCell ref="A47:G47"/>
    <mergeCell ref="H47:I47"/>
    <mergeCell ref="A45:G45"/>
    <mergeCell ref="H45:I45"/>
    <mergeCell ref="H13:J13"/>
    <mergeCell ref="K18:M18"/>
    <mergeCell ref="H10:J10"/>
    <mergeCell ref="P16:Q16"/>
    <mergeCell ref="N11:O11"/>
    <mergeCell ref="H33:J33"/>
    <mergeCell ref="H20:J20"/>
    <mergeCell ref="H27:J27"/>
    <mergeCell ref="H19:J19"/>
    <mergeCell ref="H14:J14"/>
    <mergeCell ref="H9:J9"/>
    <mergeCell ref="A30:G30"/>
    <mergeCell ref="N16:O16"/>
    <mergeCell ref="H21:J21"/>
    <mergeCell ref="K13:M13"/>
    <mergeCell ref="N19:O19"/>
    <mergeCell ref="N15:O15"/>
    <mergeCell ref="A21:G21"/>
    <mergeCell ref="H30:J30"/>
    <mergeCell ref="K15:M15"/>
    <mergeCell ref="K9:M9"/>
    <mergeCell ref="A34:G34"/>
    <mergeCell ref="A35:G35"/>
    <mergeCell ref="H37:J37"/>
    <mergeCell ref="K11:M11"/>
    <mergeCell ref="A29:G29"/>
    <mergeCell ref="H26:J26"/>
    <mergeCell ref="H29:J29"/>
    <mergeCell ref="K25:M25"/>
    <mergeCell ref="H18:J18"/>
    <mergeCell ref="H24:J24"/>
    <mergeCell ref="A25:G25"/>
    <mergeCell ref="A20:G20"/>
    <mergeCell ref="A27:G27"/>
    <mergeCell ref="K41:O41"/>
    <mergeCell ref="N26:O26"/>
    <mergeCell ref="N35:O35"/>
    <mergeCell ref="K21:M21"/>
    <mergeCell ref="H23:J23"/>
    <mergeCell ref="N36:O36"/>
    <mergeCell ref="A15:G15"/>
    <mergeCell ref="A16:G16"/>
    <mergeCell ref="A14:G14"/>
    <mergeCell ref="A22:G22"/>
    <mergeCell ref="A11:G11"/>
    <mergeCell ref="A33:G33"/>
    <mergeCell ref="A13:G13"/>
    <mergeCell ref="A12:G12"/>
    <mergeCell ref="A31:G31"/>
    <mergeCell ref="A23:G23"/>
    <mergeCell ref="H16:J16"/>
    <mergeCell ref="K37:M37"/>
    <mergeCell ref="H41:I42"/>
    <mergeCell ref="H43:I43"/>
    <mergeCell ref="P42:Q42"/>
    <mergeCell ref="A41:G42"/>
    <mergeCell ref="K22:M22"/>
    <mergeCell ref="A24:G24"/>
    <mergeCell ref="A38:G38"/>
    <mergeCell ref="A26:G26"/>
    <mergeCell ref="A44:G44"/>
    <mergeCell ref="P41:R41"/>
    <mergeCell ref="P43:Q43"/>
    <mergeCell ref="K43:L43"/>
    <mergeCell ref="H15:J15"/>
    <mergeCell ref="K19:M19"/>
    <mergeCell ref="N29:O29"/>
    <mergeCell ref="A18:G18"/>
    <mergeCell ref="K38:M38"/>
    <mergeCell ref="A36:G36"/>
    <mergeCell ref="H49:I49"/>
    <mergeCell ref="K47:L47"/>
    <mergeCell ref="H48:I48"/>
    <mergeCell ref="A48:G48"/>
    <mergeCell ref="A46:G46"/>
    <mergeCell ref="H32:J32"/>
    <mergeCell ref="A40:AX40"/>
    <mergeCell ref="S48:T48"/>
    <mergeCell ref="N37:O37"/>
    <mergeCell ref="A37:G37"/>
    <mergeCell ref="H35:J35"/>
    <mergeCell ref="A32:G32"/>
    <mergeCell ref="K24:M24"/>
    <mergeCell ref="N27:O27"/>
    <mergeCell ref="A39:G39"/>
    <mergeCell ref="H28:J28"/>
    <mergeCell ref="K35:M35"/>
    <mergeCell ref="H31:J31"/>
    <mergeCell ref="N33:O33"/>
    <mergeCell ref="A28:G28"/>
    <mergeCell ref="H25:J25"/>
    <mergeCell ref="K33:M33"/>
    <mergeCell ref="K27:M27"/>
    <mergeCell ref="K28:M28"/>
    <mergeCell ref="K39:M39"/>
    <mergeCell ref="H12:J12"/>
    <mergeCell ref="K20:M20"/>
    <mergeCell ref="K29:M29"/>
    <mergeCell ref="K17:M17"/>
    <mergeCell ref="H34:J34"/>
    <mergeCell ref="A9:G9"/>
    <mergeCell ref="A19:G19"/>
    <mergeCell ref="K12:M12"/>
    <mergeCell ref="H11:J11"/>
    <mergeCell ref="K30:M30"/>
    <mergeCell ref="K26:M26"/>
    <mergeCell ref="K23:M23"/>
    <mergeCell ref="A17:G17"/>
    <mergeCell ref="H17:J17"/>
    <mergeCell ref="K16:M16"/>
    <mergeCell ref="N9:O9"/>
    <mergeCell ref="P9:Q9"/>
    <mergeCell ref="N23:O23"/>
    <mergeCell ref="N12:O12"/>
    <mergeCell ref="N22:O22"/>
    <mergeCell ref="N14:O14"/>
    <mergeCell ref="P14:Q14"/>
    <mergeCell ref="P18:Q18"/>
    <mergeCell ref="P34:Q34"/>
    <mergeCell ref="P20:Q20"/>
    <mergeCell ref="N24:O24"/>
    <mergeCell ref="N31:O31"/>
    <mergeCell ref="P28:Q28"/>
    <mergeCell ref="N30:O30"/>
    <mergeCell ref="P21:Q21"/>
    <mergeCell ref="N28:O28"/>
    <mergeCell ref="H22:J22"/>
    <mergeCell ref="S15:T15"/>
    <mergeCell ref="S12:T12"/>
    <mergeCell ref="P26:Q26"/>
    <mergeCell ref="P32:Q32"/>
    <mergeCell ref="S28:T28"/>
    <mergeCell ref="P31:Q31"/>
    <mergeCell ref="P17:Q17"/>
    <mergeCell ref="P19:Q19"/>
    <mergeCell ref="S13:T13"/>
    <mergeCell ref="A2:E3"/>
    <mergeCell ref="F2:AX2"/>
    <mergeCell ref="F3:Q3"/>
    <mergeCell ref="R3:AX3"/>
    <mergeCell ref="AJ8:AP8"/>
    <mergeCell ref="P11:Q11"/>
    <mergeCell ref="S7:T7"/>
    <mergeCell ref="K10:M10"/>
    <mergeCell ref="N10:O10"/>
    <mergeCell ref="A10:G10"/>
    <mergeCell ref="K34:M34"/>
    <mergeCell ref="P23:Q23"/>
    <mergeCell ref="P33:Q33"/>
    <mergeCell ref="N32:O32"/>
    <mergeCell ref="P25:Q25"/>
    <mergeCell ref="K7:M8"/>
    <mergeCell ref="P12:Q12"/>
    <mergeCell ref="N18:O18"/>
    <mergeCell ref="N17:O17"/>
    <mergeCell ref="N21:O21"/>
    <mergeCell ref="P27:Q27"/>
    <mergeCell ref="N7:R7"/>
    <mergeCell ref="S9:T9"/>
    <mergeCell ref="S23:T23"/>
    <mergeCell ref="S20:T20"/>
    <mergeCell ref="P10:Q10"/>
    <mergeCell ref="S21:T21"/>
    <mergeCell ref="N25:O25"/>
    <mergeCell ref="P24:Q24"/>
    <mergeCell ref="P22:Q22"/>
    <mergeCell ref="P37:Q37"/>
    <mergeCell ref="P30:Q30"/>
    <mergeCell ref="S32:T32"/>
    <mergeCell ref="P13:Q13"/>
    <mergeCell ref="A5:AX5"/>
    <mergeCell ref="U26:AA26"/>
    <mergeCell ref="U24:AA24"/>
    <mergeCell ref="AQ30:AX30"/>
    <mergeCell ref="AB28:AI28"/>
    <mergeCell ref="A7:G8"/>
    <mergeCell ref="P35:Q35"/>
    <mergeCell ref="P39:Q39"/>
    <mergeCell ref="P47:Q47"/>
    <mergeCell ref="S17:T17"/>
    <mergeCell ref="P36:Q36"/>
    <mergeCell ref="P38:Q38"/>
    <mergeCell ref="S44:T44"/>
    <mergeCell ref="S39:T39"/>
    <mergeCell ref="S37:T37"/>
    <mergeCell ref="S18:T18"/>
    <mergeCell ref="A4:AX4"/>
    <mergeCell ref="A6:AX6"/>
    <mergeCell ref="S8:T8"/>
    <mergeCell ref="AB8:AI8"/>
    <mergeCell ref="P8:Q8"/>
    <mergeCell ref="U7:AX7"/>
    <mergeCell ref="AQ8:AX8"/>
    <mergeCell ref="U8:AA8"/>
    <mergeCell ref="H7:J8"/>
    <mergeCell ref="N8:O8"/>
    <mergeCell ref="AB16:AI16"/>
    <mergeCell ref="S19:T19"/>
    <mergeCell ref="U17:AA17"/>
    <mergeCell ref="U16:AA16"/>
    <mergeCell ref="P15:Q15"/>
    <mergeCell ref="S41:Y41"/>
    <mergeCell ref="S22:T22"/>
    <mergeCell ref="S24:T24"/>
    <mergeCell ref="S31:T31"/>
    <mergeCell ref="P29:Q29"/>
    <mergeCell ref="S34:T34"/>
    <mergeCell ref="AB22:AI22"/>
    <mergeCell ref="S35:T35"/>
    <mergeCell ref="S38:T38"/>
    <mergeCell ref="S27:T27"/>
    <mergeCell ref="U27:AA27"/>
    <mergeCell ref="S36:T36"/>
    <mergeCell ref="S30:T30"/>
    <mergeCell ref="U32:AA32"/>
    <mergeCell ref="AB30:AI30"/>
    <mergeCell ref="AJ30:AP30"/>
    <mergeCell ref="AQ28:AX28"/>
    <mergeCell ref="U43:Y43"/>
    <mergeCell ref="Z41:AX41"/>
    <mergeCell ref="S43:T43"/>
    <mergeCell ref="S42:T42"/>
    <mergeCell ref="S33:T33"/>
    <mergeCell ref="AQ33:AX33"/>
    <mergeCell ref="AJ28:AP28"/>
    <mergeCell ref="AF43:AK43"/>
    <mergeCell ref="AS43:AX43"/>
    <mergeCell ref="AJ32:AP32"/>
    <mergeCell ref="AF42:AK42"/>
    <mergeCell ref="AB32:AI32"/>
    <mergeCell ref="AL42:AR42"/>
    <mergeCell ref="Z42:AE42"/>
    <mergeCell ref="Z43:AE43"/>
    <mergeCell ref="U38:AA38"/>
    <mergeCell ref="AQ36:AX36"/>
    <mergeCell ref="AJ36:AP36"/>
    <mergeCell ref="AF48:AK48"/>
    <mergeCell ref="AF45:AK45"/>
    <mergeCell ref="AL47:AR47"/>
    <mergeCell ref="Z44:AE44"/>
    <mergeCell ref="AL46:AR46"/>
    <mergeCell ref="Z46:AE46"/>
    <mergeCell ref="AL45:AR45"/>
    <mergeCell ref="AL44:AR44"/>
    <mergeCell ref="AF44:AK44"/>
    <mergeCell ref="U49:Y49"/>
    <mergeCell ref="U45:Y45"/>
    <mergeCell ref="Z45:AE45"/>
    <mergeCell ref="Z49:AE49"/>
    <mergeCell ref="U46:Y46"/>
    <mergeCell ref="AF46:AK46"/>
    <mergeCell ref="Z47:AE47"/>
    <mergeCell ref="AF47:AK47"/>
    <mergeCell ref="AF49:AK49"/>
    <mergeCell ref="Z48:AE48"/>
    <mergeCell ref="AS42:AX42"/>
    <mergeCell ref="AS49:AX49"/>
    <mergeCell ref="AS45:AX45"/>
    <mergeCell ref="AL49:AR49"/>
    <mergeCell ref="AS46:AX46"/>
    <mergeCell ref="AS47:AX47"/>
    <mergeCell ref="AS48:AX48"/>
    <mergeCell ref="AL48:AR48"/>
    <mergeCell ref="AL43:AR43"/>
    <mergeCell ref="AS44:AX44"/>
  </mergeCells>
  <printOptions horizontalCentered="1"/>
  <pageMargins left="0" right="0" top="0.3937007874015748" bottom="0.1968503937007874" header="0" footer="0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3"/>
  <sheetViews>
    <sheetView zoomScalePageLayoutView="0" workbookViewId="0" topLeftCell="A1">
      <selection activeCell="C27" sqref="C27"/>
    </sheetView>
  </sheetViews>
  <sheetFormatPr defaultColWidth="9.00390625" defaultRowHeight="16.5"/>
  <cols>
    <col min="1" max="1" width="36.125" style="96" customWidth="1"/>
    <col min="2" max="2" width="10.625" style="96" customWidth="1"/>
    <col min="3" max="5" width="8.625" style="96" customWidth="1"/>
    <col min="6" max="6" width="10.625" style="130" customWidth="1"/>
    <col min="7" max="50" width="2.625" style="131" customWidth="1"/>
    <col min="51" max="16384" width="9.00390625" style="96" customWidth="1"/>
  </cols>
  <sheetData>
    <row r="1" spans="7:46" ht="9.75" customHeight="1"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7:46" ht="27"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Y2" s="96"/>
      <c r="Z2" s="94" t="s">
        <v>402</v>
      </c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</row>
    <row r="3" spans="7:46" ht="15.75"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V3" s="96"/>
      <c r="W3" s="96"/>
      <c r="X3" s="132" t="s">
        <v>383</v>
      </c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96"/>
      <c r="AT3" s="96"/>
    </row>
    <row r="4" spans="7:46" ht="16.5" thickBot="1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</row>
    <row r="5" spans="1:50" ht="24.75" customHeight="1">
      <c r="A5" s="97" t="s">
        <v>551</v>
      </c>
      <c r="B5" s="133"/>
      <c r="C5" s="133"/>
      <c r="D5" s="133"/>
      <c r="E5" s="133"/>
      <c r="F5" s="111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4"/>
      <c r="AV5" s="134"/>
      <c r="AW5" s="134"/>
      <c r="AX5" s="135"/>
    </row>
    <row r="6" spans="1:50" ht="15">
      <c r="A6" s="136" t="s">
        <v>201</v>
      </c>
      <c r="D6" s="137"/>
      <c r="E6" s="137"/>
      <c r="F6" s="138" t="s">
        <v>458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137" t="s">
        <v>202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X6" s="139"/>
    </row>
    <row r="7" spans="1:50" ht="15">
      <c r="A7" s="140" t="s">
        <v>456</v>
      </c>
      <c r="D7" s="137"/>
      <c r="E7" s="137"/>
      <c r="F7" s="138" t="s">
        <v>459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137" t="s">
        <v>203</v>
      </c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X7" s="139"/>
    </row>
    <row r="8" spans="1:50" ht="15">
      <c r="A8" s="140" t="s">
        <v>457</v>
      </c>
      <c r="D8" s="137"/>
      <c r="E8" s="137"/>
      <c r="F8" s="138" t="s">
        <v>460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137" t="s">
        <v>204</v>
      </c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X8" s="139"/>
    </row>
    <row r="9" spans="1:50" ht="15">
      <c r="A9" s="140" t="s">
        <v>205</v>
      </c>
      <c r="D9" s="137"/>
      <c r="E9" s="137"/>
      <c r="F9" s="138" t="s">
        <v>461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137" t="s">
        <v>206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X9" s="139"/>
    </row>
    <row r="10" spans="1:50" ht="15">
      <c r="A10" s="140" t="s">
        <v>207</v>
      </c>
      <c r="F10" s="138" t="s">
        <v>462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137" t="s">
        <v>208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X10" s="139"/>
    </row>
    <row r="11" spans="1:50" ht="15">
      <c r="A11" s="136" t="s">
        <v>209</v>
      </c>
      <c r="D11" s="137"/>
      <c r="E11" s="137"/>
      <c r="F11" s="138" t="s">
        <v>463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137" t="s">
        <v>210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X11" s="139"/>
    </row>
    <row r="12" spans="1:50" ht="7.5" customHeight="1">
      <c r="A12" s="140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X12" s="139"/>
    </row>
    <row r="13" spans="1:50" ht="20.25">
      <c r="A13" s="140"/>
      <c r="G13" s="95" t="s">
        <v>211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X13" s="139"/>
    </row>
    <row r="14" spans="1:50" ht="15">
      <c r="A14" s="136" t="s">
        <v>212</v>
      </c>
      <c r="B14" s="137" t="s">
        <v>213</v>
      </c>
      <c r="G14" s="96"/>
      <c r="H14" s="96"/>
      <c r="I14" s="96"/>
      <c r="J14" s="96" t="s">
        <v>214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 t="s">
        <v>215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X14" s="139"/>
    </row>
    <row r="15" spans="1:50" ht="15">
      <c r="A15" s="136" t="s">
        <v>10</v>
      </c>
      <c r="B15" s="137" t="s">
        <v>216</v>
      </c>
      <c r="G15" s="96"/>
      <c r="H15" s="96"/>
      <c r="I15" s="96"/>
      <c r="J15" s="96" t="s">
        <v>217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 t="s">
        <v>218</v>
      </c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X15" s="139"/>
    </row>
    <row r="16" spans="1:50" ht="15">
      <c r="A16" s="136" t="s">
        <v>11</v>
      </c>
      <c r="B16" s="137" t="s">
        <v>219</v>
      </c>
      <c r="G16" s="96"/>
      <c r="H16" s="96"/>
      <c r="I16" s="96"/>
      <c r="J16" s="96" t="s">
        <v>220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 t="s">
        <v>221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X16" s="139"/>
    </row>
    <row r="17" spans="1:50" ht="15">
      <c r="A17" s="136" t="s">
        <v>222</v>
      </c>
      <c r="B17" s="137" t="s">
        <v>223</v>
      </c>
      <c r="G17" s="96"/>
      <c r="H17" s="96"/>
      <c r="I17" s="96"/>
      <c r="J17" s="96" t="s">
        <v>224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 t="s">
        <v>225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X17" s="139"/>
    </row>
    <row r="18" spans="1:50" ht="6" customHeight="1" thickBot="1">
      <c r="A18" s="141"/>
      <c r="B18" s="142"/>
      <c r="C18" s="143"/>
      <c r="D18" s="143"/>
      <c r="E18" s="143"/>
      <c r="F18" s="112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4"/>
      <c r="AV18" s="144"/>
      <c r="AW18" s="144"/>
      <c r="AX18" s="145"/>
    </row>
    <row r="19" spans="1:50" ht="24.75" customHeight="1">
      <c r="A19" s="391" t="s">
        <v>438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3"/>
    </row>
    <row r="20" spans="1:50" ht="24.75" customHeight="1" thickBot="1">
      <c r="A20" s="397" t="s">
        <v>403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9"/>
    </row>
    <row r="21" spans="1:50" ht="24.75" customHeight="1">
      <c r="A21" s="389" t="s">
        <v>0</v>
      </c>
      <c r="B21" s="394" t="s">
        <v>229</v>
      </c>
      <c r="C21" s="394"/>
      <c r="D21" s="335" t="s">
        <v>226</v>
      </c>
      <c r="E21" s="336"/>
      <c r="F21" s="335" t="s">
        <v>1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9"/>
    </row>
    <row r="22" spans="1:50" ht="24.75" customHeight="1">
      <c r="A22" s="379"/>
      <c r="B22" s="91" t="s">
        <v>189</v>
      </c>
      <c r="C22" s="91" t="s">
        <v>227</v>
      </c>
      <c r="D22" s="91" t="s">
        <v>1</v>
      </c>
      <c r="E22" s="91" t="s">
        <v>8</v>
      </c>
      <c r="F22" s="92" t="s">
        <v>230</v>
      </c>
      <c r="G22" s="387" t="s">
        <v>231</v>
      </c>
      <c r="H22" s="387"/>
      <c r="I22" s="387"/>
      <c r="J22" s="387"/>
      <c r="K22" s="387" t="s">
        <v>232</v>
      </c>
      <c r="L22" s="387"/>
      <c r="M22" s="387"/>
      <c r="N22" s="387"/>
      <c r="O22" s="387" t="s">
        <v>437</v>
      </c>
      <c r="P22" s="387"/>
      <c r="Q22" s="387"/>
      <c r="R22" s="387"/>
      <c r="S22" s="390" t="s">
        <v>436</v>
      </c>
      <c r="T22" s="385"/>
      <c r="U22" s="385"/>
      <c r="V22" s="386"/>
      <c r="W22" s="390" t="s">
        <v>435</v>
      </c>
      <c r="X22" s="385"/>
      <c r="Y22" s="385"/>
      <c r="Z22" s="386"/>
      <c r="AA22" s="387" t="s">
        <v>434</v>
      </c>
      <c r="AB22" s="387"/>
      <c r="AC22" s="387"/>
      <c r="AD22" s="387"/>
      <c r="AE22" s="387" t="s">
        <v>433</v>
      </c>
      <c r="AF22" s="387"/>
      <c r="AG22" s="387"/>
      <c r="AH22" s="387"/>
      <c r="AI22" s="387" t="s">
        <v>432</v>
      </c>
      <c r="AJ22" s="387"/>
      <c r="AK22" s="387"/>
      <c r="AL22" s="387"/>
      <c r="AM22" s="387" t="s">
        <v>431</v>
      </c>
      <c r="AN22" s="387"/>
      <c r="AO22" s="387"/>
      <c r="AP22" s="387"/>
      <c r="AQ22" s="387" t="s">
        <v>430</v>
      </c>
      <c r="AR22" s="387"/>
      <c r="AS22" s="387"/>
      <c r="AT22" s="387"/>
      <c r="AU22" s="390" t="s">
        <v>429</v>
      </c>
      <c r="AV22" s="395"/>
      <c r="AW22" s="395"/>
      <c r="AX22" s="396"/>
    </row>
    <row r="23" spans="1:50" ht="27.75" customHeight="1">
      <c r="A23" s="146" t="s">
        <v>656</v>
      </c>
      <c r="B23" s="147">
        <f aca="true" t="shared" si="0" ref="B23:B28">IF(C23="HPS1",D23-1,(IF(C23="KVT",D23,D23-1)))</f>
        <v>45403</v>
      </c>
      <c r="C23" s="91">
        <v>1700</v>
      </c>
      <c r="D23" s="147">
        <v>45404</v>
      </c>
      <c r="E23" s="147">
        <f aca="true" t="shared" si="1" ref="E23:E28">D23+1</f>
        <v>45405</v>
      </c>
      <c r="F23" s="147">
        <v>45407</v>
      </c>
      <c r="G23" s="374">
        <f>$F23+(VLOOKUP(WEEKDAY(F23),DATA!A30:AL37,2,FALSE))</f>
        <v>45414</v>
      </c>
      <c r="H23" s="374"/>
      <c r="I23" s="374"/>
      <c r="J23" s="374"/>
      <c r="K23" s="374">
        <f>$F23+(VLOOKUP(WEEKDAY(F23),DATA!A30:AL37,3,FALSE))</f>
        <v>45414</v>
      </c>
      <c r="L23" s="374"/>
      <c r="M23" s="374"/>
      <c r="N23" s="374"/>
      <c r="O23" s="375">
        <f>$F23+(VLOOKUP(WEEKDAY(F23),DATA!A30:AT37,46,FALSE))</f>
        <v>45412</v>
      </c>
      <c r="P23" s="376"/>
      <c r="Q23" s="376"/>
      <c r="R23" s="377"/>
      <c r="S23" s="375">
        <f>$F23+(VLOOKUP(WEEKDAY(F23),DATA!A30:AL37,5,FALSE))</f>
        <v>45412</v>
      </c>
      <c r="T23" s="385"/>
      <c r="U23" s="385"/>
      <c r="V23" s="386"/>
      <c r="W23" s="375">
        <f>$F23+(VLOOKUP(WEEKDAY(F23),DATA!A30:AM37,13,FALSE))</f>
        <v>45411</v>
      </c>
      <c r="X23" s="385"/>
      <c r="Y23" s="385"/>
      <c r="Z23" s="386"/>
      <c r="AA23" s="374">
        <f>$F23+(VLOOKUP(WEEKDAY(F23),DATA!A30:AM37,39,FALSE))</f>
        <v>45413</v>
      </c>
      <c r="AB23" s="374"/>
      <c r="AC23" s="374"/>
      <c r="AD23" s="374"/>
      <c r="AE23" s="374">
        <f>$F23+(VLOOKUP(WEEKDAY(F23),DATA!A30:AL37,11,FALSE))</f>
        <v>45413</v>
      </c>
      <c r="AF23" s="374"/>
      <c r="AG23" s="374"/>
      <c r="AH23" s="374"/>
      <c r="AI23" s="374">
        <f>$F23+(VLOOKUP(WEEKDAY(F23),DATA!A30:AL37,14,FALSE))</f>
        <v>45413</v>
      </c>
      <c r="AJ23" s="374"/>
      <c r="AK23" s="374"/>
      <c r="AL23" s="374"/>
      <c r="AM23" s="374">
        <f>$F23+(VLOOKUP(WEEKDAY(F23),DATA!A30:AL37,16,FALSE))</f>
        <v>45413</v>
      </c>
      <c r="AN23" s="374"/>
      <c r="AO23" s="374"/>
      <c r="AP23" s="374"/>
      <c r="AQ23" s="374">
        <f>$F23+(VLOOKUP(WEEKDAY(F23),DATA!A30:AL37,19,FALSE))</f>
        <v>45413</v>
      </c>
      <c r="AR23" s="374"/>
      <c r="AS23" s="374"/>
      <c r="AT23" s="374"/>
      <c r="AU23" s="374">
        <f>$F23+(VLOOKUP(WEEKDAY(F23),DATA!A30:AL37,20,FALSE))</f>
        <v>45413</v>
      </c>
      <c r="AV23" s="374"/>
      <c r="AW23" s="374"/>
      <c r="AX23" s="388"/>
    </row>
    <row r="24" spans="1:50" ht="27.75" customHeight="1">
      <c r="A24" s="146" t="s">
        <v>657</v>
      </c>
      <c r="B24" s="147">
        <f t="shared" si="0"/>
        <v>45404</v>
      </c>
      <c r="C24" s="91">
        <v>2300</v>
      </c>
      <c r="D24" s="147">
        <v>45405</v>
      </c>
      <c r="E24" s="147">
        <f t="shared" si="1"/>
        <v>45406</v>
      </c>
      <c r="F24" s="147">
        <v>45410</v>
      </c>
      <c r="G24" s="374">
        <f>$F24+(VLOOKUP(WEEKDAY(F24),DATA!A30:AL37,2,FALSE))</f>
        <v>45415</v>
      </c>
      <c r="H24" s="374"/>
      <c r="I24" s="374"/>
      <c r="J24" s="374"/>
      <c r="K24" s="374">
        <f>$F24+(VLOOKUP(WEEKDAY(F24),DATA!A30:AL37,3,FALSE))</f>
        <v>45416</v>
      </c>
      <c r="L24" s="374"/>
      <c r="M24" s="374"/>
      <c r="N24" s="374"/>
      <c r="O24" s="375">
        <f>$F24+(VLOOKUP(WEEKDAY(F24),DATA!A30:AT37,46,FALSE))</f>
        <v>45419</v>
      </c>
      <c r="P24" s="376"/>
      <c r="Q24" s="376"/>
      <c r="R24" s="377"/>
      <c r="S24" s="375">
        <f>$F24+(VLOOKUP(WEEKDAY(F24),DATA!A30:AL37,5,FALSE))</f>
        <v>45415</v>
      </c>
      <c r="T24" s="385"/>
      <c r="U24" s="385"/>
      <c r="V24" s="386"/>
      <c r="W24" s="375">
        <f>$F24+(VLOOKUP(WEEKDAY(F24),DATA!A30:AM38,13,FALSE))</f>
        <v>45415</v>
      </c>
      <c r="X24" s="385"/>
      <c r="Y24" s="385"/>
      <c r="Z24" s="386"/>
      <c r="AA24" s="374">
        <f>$F24+(VLOOKUP(WEEKDAY(F24),DATA!A30:AM37,39,FALSE))</f>
        <v>45420</v>
      </c>
      <c r="AB24" s="374"/>
      <c r="AC24" s="374"/>
      <c r="AD24" s="374"/>
      <c r="AE24" s="374">
        <f>$F24+(VLOOKUP(WEEKDAY(F24),DATA!A30:AL37,11,FALSE))</f>
        <v>45415</v>
      </c>
      <c r="AF24" s="374"/>
      <c r="AG24" s="374"/>
      <c r="AH24" s="374"/>
      <c r="AI24" s="374">
        <f>$F24+(VLOOKUP(WEEKDAY(F24),DATA!A30:AL37,14,FALSE))</f>
        <v>45420</v>
      </c>
      <c r="AJ24" s="374"/>
      <c r="AK24" s="374"/>
      <c r="AL24" s="374"/>
      <c r="AM24" s="374">
        <f>$F24+(VLOOKUP(WEEKDAY(F24),DATA!A30:AL37,16,FALSE))</f>
        <v>45416</v>
      </c>
      <c r="AN24" s="374"/>
      <c r="AO24" s="374"/>
      <c r="AP24" s="374"/>
      <c r="AQ24" s="374">
        <f>$F24+(VLOOKUP(WEEKDAY(F24),DATA!A30:AL37,19,FALSE))</f>
        <v>45416</v>
      </c>
      <c r="AR24" s="374"/>
      <c r="AS24" s="374"/>
      <c r="AT24" s="374"/>
      <c r="AU24" s="374">
        <f>$F24+(VLOOKUP(WEEKDAY(F24),DATA!A30:AL37,20,FALSE))</f>
        <v>45415</v>
      </c>
      <c r="AV24" s="374"/>
      <c r="AW24" s="374"/>
      <c r="AX24" s="388"/>
    </row>
    <row r="25" spans="1:50" ht="27.75" customHeight="1">
      <c r="A25" s="146" t="s">
        <v>658</v>
      </c>
      <c r="B25" s="147">
        <f t="shared" si="0"/>
        <v>45405</v>
      </c>
      <c r="C25" s="91">
        <v>2300</v>
      </c>
      <c r="D25" s="147">
        <v>45406</v>
      </c>
      <c r="E25" s="147">
        <f t="shared" si="1"/>
        <v>45407</v>
      </c>
      <c r="F25" s="147">
        <v>45412</v>
      </c>
      <c r="G25" s="374">
        <f>$F25+(VLOOKUP(WEEKDAY(F25),DATA!A30:AL37,2,FALSE))</f>
        <v>45421</v>
      </c>
      <c r="H25" s="374"/>
      <c r="I25" s="374"/>
      <c r="J25" s="374"/>
      <c r="K25" s="374">
        <f>$F25+(VLOOKUP(WEEKDAY(F25),DATA!A30:AL37,3,FALSE))</f>
        <v>45421</v>
      </c>
      <c r="L25" s="374"/>
      <c r="M25" s="374"/>
      <c r="N25" s="374"/>
      <c r="O25" s="375">
        <f>$F25+(VLOOKUP(WEEKDAY(F25),DATA!A30:AT37,46,FALSE))</f>
        <v>45419</v>
      </c>
      <c r="P25" s="376"/>
      <c r="Q25" s="376"/>
      <c r="R25" s="377"/>
      <c r="S25" s="375">
        <f>$F25+(VLOOKUP(WEEKDAY(F25),DATA!A30:AL37,5,FALSE))</f>
        <v>45419</v>
      </c>
      <c r="T25" s="385"/>
      <c r="U25" s="385"/>
      <c r="V25" s="386"/>
      <c r="W25" s="375">
        <f>$F25+(VLOOKUP(WEEKDAY(F25),DATA!A30:AM39,13,FALSE))</f>
        <v>45418</v>
      </c>
      <c r="X25" s="385"/>
      <c r="Y25" s="385"/>
      <c r="Z25" s="386"/>
      <c r="AA25" s="374">
        <f>$F25+(VLOOKUP(WEEKDAY(F25),DATA!A30:AM37,39,FALSE))</f>
        <v>45420</v>
      </c>
      <c r="AB25" s="374"/>
      <c r="AC25" s="374"/>
      <c r="AD25" s="374"/>
      <c r="AE25" s="374">
        <f>$F25+(VLOOKUP(WEEKDAY(F25),DATA!A30:AL37,11,FALSE))</f>
        <v>45418</v>
      </c>
      <c r="AF25" s="374"/>
      <c r="AG25" s="374"/>
      <c r="AH25" s="374"/>
      <c r="AI25" s="374">
        <f>$F25+(VLOOKUP(WEEKDAY(F25),DATA!A30:AL37,14,FALSE))</f>
        <v>45420</v>
      </c>
      <c r="AJ25" s="374"/>
      <c r="AK25" s="374"/>
      <c r="AL25" s="374"/>
      <c r="AM25" s="374">
        <f>$F25+(VLOOKUP(WEEKDAY(F25),DATA!A30:AL37,16,FALSE))</f>
        <v>45420</v>
      </c>
      <c r="AN25" s="374"/>
      <c r="AO25" s="374"/>
      <c r="AP25" s="374"/>
      <c r="AQ25" s="374">
        <f>$F25+(VLOOKUP(WEEKDAY(F25),DATA!A30:AL37,19,FALSE))</f>
        <v>45419</v>
      </c>
      <c r="AR25" s="374"/>
      <c r="AS25" s="374"/>
      <c r="AT25" s="374"/>
      <c r="AU25" s="374">
        <f>$F25+(VLOOKUP(WEEKDAY(F25),DATA!A30:AL37,20,FALSE))</f>
        <v>45420</v>
      </c>
      <c r="AV25" s="374"/>
      <c r="AW25" s="374"/>
      <c r="AX25" s="388"/>
    </row>
    <row r="26" spans="1:50" ht="27.75" customHeight="1">
      <c r="A26" s="177" t="s">
        <v>659</v>
      </c>
      <c r="B26" s="147">
        <f t="shared" si="0"/>
        <v>45408</v>
      </c>
      <c r="C26" s="91">
        <v>2300</v>
      </c>
      <c r="D26" s="147">
        <v>45409</v>
      </c>
      <c r="E26" s="147">
        <f t="shared" si="1"/>
        <v>45410</v>
      </c>
      <c r="F26" s="147">
        <v>45413</v>
      </c>
      <c r="G26" s="374">
        <f>$F26+(VLOOKUP(WEEKDAY(F26),DATA!A30:AL37,2,FALSE))</f>
        <v>45421</v>
      </c>
      <c r="H26" s="374"/>
      <c r="I26" s="374"/>
      <c r="J26" s="374"/>
      <c r="K26" s="374">
        <f>$F26+(VLOOKUP(WEEKDAY(F26),DATA!A30:AL37,3,FALSE))</f>
        <v>45421</v>
      </c>
      <c r="L26" s="374"/>
      <c r="M26" s="374"/>
      <c r="N26" s="374"/>
      <c r="O26" s="375">
        <f>$F26+(VLOOKUP(WEEKDAY(F26),DATA!A30:AT37,46,FALSE))</f>
        <v>45419</v>
      </c>
      <c r="P26" s="376"/>
      <c r="Q26" s="376"/>
      <c r="R26" s="377"/>
      <c r="S26" s="375">
        <f>$F26+(VLOOKUP(WEEKDAY(F26),DATA!A30:AL37,5,FALSE))</f>
        <v>45419</v>
      </c>
      <c r="T26" s="385"/>
      <c r="U26" s="385"/>
      <c r="V26" s="386"/>
      <c r="W26" s="375">
        <f>$F26+(VLOOKUP(WEEKDAY(F26),DATA!A30:AM40,13,FALSE))</f>
        <v>45418</v>
      </c>
      <c r="X26" s="385"/>
      <c r="Y26" s="385"/>
      <c r="Z26" s="386"/>
      <c r="AA26" s="374">
        <f>$F26+(VLOOKUP(WEEKDAY(F26),DATA!A30:AM37,39,FALSE))</f>
        <v>45420</v>
      </c>
      <c r="AB26" s="374"/>
      <c r="AC26" s="374"/>
      <c r="AD26" s="374"/>
      <c r="AE26" s="374">
        <f>$F26+(VLOOKUP(WEEKDAY(F26),DATA!A30:AL37,11,FALSE))</f>
        <v>45418</v>
      </c>
      <c r="AF26" s="374"/>
      <c r="AG26" s="374"/>
      <c r="AH26" s="374"/>
      <c r="AI26" s="374">
        <f>$F26+(VLOOKUP(WEEKDAY(F26),DATA!A30:AL37,14,FALSE))</f>
        <v>45420</v>
      </c>
      <c r="AJ26" s="374"/>
      <c r="AK26" s="374"/>
      <c r="AL26" s="374"/>
      <c r="AM26" s="374">
        <f>$F26+(VLOOKUP(WEEKDAY(F26),DATA!A30:AL37,16,FALSE))</f>
        <v>45420</v>
      </c>
      <c r="AN26" s="374"/>
      <c r="AO26" s="374"/>
      <c r="AP26" s="374"/>
      <c r="AQ26" s="374">
        <f>$F26+(VLOOKUP(WEEKDAY(F26),DATA!A30:AL37,19,FALSE))</f>
        <v>45419</v>
      </c>
      <c r="AR26" s="374"/>
      <c r="AS26" s="374"/>
      <c r="AT26" s="374"/>
      <c r="AU26" s="374">
        <f>$F26+(VLOOKUP(WEEKDAY(F26),DATA!A30:AL37,20,FALSE))</f>
        <v>45420</v>
      </c>
      <c r="AV26" s="374"/>
      <c r="AW26" s="374"/>
      <c r="AX26" s="388"/>
    </row>
    <row r="27" spans="1:50" ht="27.75" customHeight="1">
      <c r="A27" s="146" t="s">
        <v>660</v>
      </c>
      <c r="B27" s="147">
        <f t="shared" si="0"/>
        <v>45409</v>
      </c>
      <c r="C27" s="91">
        <v>2300</v>
      </c>
      <c r="D27" s="147">
        <v>45410</v>
      </c>
      <c r="E27" s="147">
        <f t="shared" si="1"/>
        <v>45411</v>
      </c>
      <c r="F27" s="147">
        <v>45414</v>
      </c>
      <c r="G27" s="374">
        <f>$F27+(VLOOKUP(WEEKDAY(F27),DATA!A30:AL37,2,FALSE))</f>
        <v>45421</v>
      </c>
      <c r="H27" s="374"/>
      <c r="I27" s="374"/>
      <c r="J27" s="374"/>
      <c r="K27" s="374">
        <f>$F27+(VLOOKUP(WEEKDAY(F27),DATA!A30:AL37,3,FALSE))</f>
        <v>45421</v>
      </c>
      <c r="L27" s="374"/>
      <c r="M27" s="374"/>
      <c r="N27" s="374"/>
      <c r="O27" s="375">
        <f>$F27+(VLOOKUP(WEEKDAY(F27),DATA!A30:AT37,46,FALSE))</f>
        <v>45419</v>
      </c>
      <c r="P27" s="376"/>
      <c r="Q27" s="376"/>
      <c r="R27" s="377"/>
      <c r="S27" s="375">
        <f>$F27+(VLOOKUP(WEEKDAY(F27),DATA!A30:AL37,5,FALSE))</f>
        <v>45419</v>
      </c>
      <c r="T27" s="385"/>
      <c r="U27" s="385"/>
      <c r="V27" s="386"/>
      <c r="W27" s="375">
        <f>$F27+(VLOOKUP(WEEKDAY(F27),DATA!A30:AM40,13,FALSE))</f>
        <v>45418</v>
      </c>
      <c r="X27" s="385"/>
      <c r="Y27" s="385"/>
      <c r="Z27" s="386"/>
      <c r="AA27" s="374">
        <f>$F27+(VLOOKUP(WEEKDAY(F27),DATA!A30:AM37,39,FALSE))</f>
        <v>45420</v>
      </c>
      <c r="AB27" s="374"/>
      <c r="AC27" s="374"/>
      <c r="AD27" s="374"/>
      <c r="AE27" s="374">
        <f>$F27+(VLOOKUP(WEEKDAY(F27),DATA!A30:AL37,11,FALSE))</f>
        <v>45420</v>
      </c>
      <c r="AF27" s="374"/>
      <c r="AG27" s="374"/>
      <c r="AH27" s="374"/>
      <c r="AI27" s="374">
        <f>$F27+(VLOOKUP(WEEKDAY(F27),DATA!A30:AL37,14,FALSE))</f>
        <v>45420</v>
      </c>
      <c r="AJ27" s="374"/>
      <c r="AK27" s="374"/>
      <c r="AL27" s="374"/>
      <c r="AM27" s="374">
        <f>$F27+(VLOOKUP(WEEKDAY(F27),DATA!A30:AL37,16,FALSE))</f>
        <v>45420</v>
      </c>
      <c r="AN27" s="374"/>
      <c r="AO27" s="374"/>
      <c r="AP27" s="374"/>
      <c r="AQ27" s="374">
        <f>$F27+(VLOOKUP(WEEKDAY(F27),DATA!A30:AL37,19,FALSE))</f>
        <v>45420</v>
      </c>
      <c r="AR27" s="374"/>
      <c r="AS27" s="374"/>
      <c r="AT27" s="374"/>
      <c r="AU27" s="374">
        <f>$F27+(VLOOKUP(WEEKDAY(F27),DATA!A30:AL37,20,FALSE))</f>
        <v>45420</v>
      </c>
      <c r="AV27" s="374"/>
      <c r="AW27" s="374"/>
      <c r="AX27" s="388"/>
    </row>
    <row r="28" spans="1:50" ht="27.75" customHeight="1" thickBot="1">
      <c r="A28" s="148" t="s">
        <v>661</v>
      </c>
      <c r="B28" s="147">
        <f t="shared" si="0"/>
        <v>45410</v>
      </c>
      <c r="C28" s="91">
        <v>2300</v>
      </c>
      <c r="D28" s="149">
        <v>45411</v>
      </c>
      <c r="E28" s="147">
        <f t="shared" si="1"/>
        <v>45412</v>
      </c>
      <c r="F28" s="149">
        <v>45416</v>
      </c>
      <c r="G28" s="407">
        <f>$F28+(VLOOKUP(WEEKDAY(F28),DATA!A30:AL37,2,FALSE))</f>
        <v>45422</v>
      </c>
      <c r="H28" s="407"/>
      <c r="I28" s="407"/>
      <c r="J28" s="407"/>
      <c r="K28" s="407">
        <f>$F28+(VLOOKUP(WEEKDAY(F28),DATA!A30:AL37,3,FALSE))</f>
        <v>45423</v>
      </c>
      <c r="L28" s="407"/>
      <c r="M28" s="407"/>
      <c r="N28" s="407"/>
      <c r="O28" s="402">
        <f>$F28+(VLOOKUP(WEEKDAY(F28),DATA!A30:AT37,46,FALSE))</f>
        <v>45426</v>
      </c>
      <c r="P28" s="403"/>
      <c r="Q28" s="403"/>
      <c r="R28" s="404"/>
      <c r="S28" s="402">
        <f>$F28+(VLOOKUP(WEEKDAY(F28),DATA!A30:AL37,5,FALSE))</f>
        <v>45422</v>
      </c>
      <c r="T28" s="405"/>
      <c r="U28" s="405"/>
      <c r="V28" s="406"/>
      <c r="W28" s="402">
        <f>$F28+(VLOOKUP(WEEKDAY(F28),DATA!A30:AM42,13,FALSE))</f>
        <v>45422</v>
      </c>
      <c r="X28" s="405"/>
      <c r="Y28" s="405"/>
      <c r="Z28" s="406"/>
      <c r="AA28" s="407">
        <f>$F28+(VLOOKUP(WEEKDAY(F28),DATA!A30:AM37,39,FALSE))</f>
        <v>45427</v>
      </c>
      <c r="AB28" s="407"/>
      <c r="AC28" s="407"/>
      <c r="AD28" s="407"/>
      <c r="AE28" s="407">
        <f>$F28+(VLOOKUP(WEEKDAY(F28),DATA!A30:AL37,11,FALSE))</f>
        <v>45422</v>
      </c>
      <c r="AF28" s="407"/>
      <c r="AG28" s="407"/>
      <c r="AH28" s="407"/>
      <c r="AI28" s="407">
        <f>$F28+(VLOOKUP(WEEKDAY(F28),DATA!A30:AL37,14,FALSE))</f>
        <v>45427</v>
      </c>
      <c r="AJ28" s="407"/>
      <c r="AK28" s="407"/>
      <c r="AL28" s="407"/>
      <c r="AM28" s="407">
        <f>$F28+(VLOOKUP(WEEKDAY(F28),DATA!A30:AL37,16,FALSE))</f>
        <v>45423</v>
      </c>
      <c r="AN28" s="407"/>
      <c r="AO28" s="407"/>
      <c r="AP28" s="407"/>
      <c r="AQ28" s="407">
        <f>$F28+(VLOOKUP(WEEKDAY(F28),DATA!A30:AL37,19,FALSE))</f>
        <v>45423</v>
      </c>
      <c r="AR28" s="407"/>
      <c r="AS28" s="407"/>
      <c r="AT28" s="407"/>
      <c r="AU28" s="407">
        <f>$F28+(VLOOKUP(WEEKDAY(F28),DATA!A30:AL37,20,FALSE))</f>
        <v>45421</v>
      </c>
      <c r="AV28" s="407"/>
      <c r="AW28" s="407"/>
      <c r="AX28" s="408"/>
    </row>
    <row r="29" spans="1:50" ht="24.75" customHeight="1">
      <c r="A29" s="389" t="s">
        <v>0</v>
      </c>
      <c r="B29" s="394" t="s">
        <v>229</v>
      </c>
      <c r="C29" s="394"/>
      <c r="D29" s="335" t="s">
        <v>226</v>
      </c>
      <c r="E29" s="336"/>
      <c r="F29" s="335" t="s">
        <v>1</v>
      </c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9"/>
    </row>
    <row r="30" spans="1:50" ht="24.75" customHeight="1">
      <c r="A30" s="379"/>
      <c r="B30" s="91" t="s">
        <v>189</v>
      </c>
      <c r="C30" s="91" t="s">
        <v>227</v>
      </c>
      <c r="D30" s="91" t="s">
        <v>1</v>
      </c>
      <c r="E30" s="91" t="s">
        <v>8</v>
      </c>
      <c r="F30" s="91" t="s">
        <v>230</v>
      </c>
      <c r="G30" s="387" t="s">
        <v>428</v>
      </c>
      <c r="H30" s="387"/>
      <c r="I30" s="387"/>
      <c r="J30" s="387"/>
      <c r="K30" s="390" t="s">
        <v>426</v>
      </c>
      <c r="L30" s="395"/>
      <c r="M30" s="395"/>
      <c r="N30" s="400"/>
      <c r="O30" s="390" t="s">
        <v>425</v>
      </c>
      <c r="P30" s="395"/>
      <c r="Q30" s="395"/>
      <c r="R30" s="400"/>
      <c r="S30" s="390" t="s">
        <v>424</v>
      </c>
      <c r="T30" s="395"/>
      <c r="U30" s="395"/>
      <c r="V30" s="400"/>
      <c r="W30" s="390" t="s">
        <v>427</v>
      </c>
      <c r="X30" s="395"/>
      <c r="Y30" s="395"/>
      <c r="Z30" s="400"/>
      <c r="AA30" s="401" t="s">
        <v>233</v>
      </c>
      <c r="AB30" s="401"/>
      <c r="AC30" s="401"/>
      <c r="AD30" s="401"/>
      <c r="AE30" s="387" t="s">
        <v>234</v>
      </c>
      <c r="AF30" s="387"/>
      <c r="AG30" s="387"/>
      <c r="AH30" s="387"/>
      <c r="AI30" s="387" t="s">
        <v>235</v>
      </c>
      <c r="AJ30" s="387"/>
      <c r="AK30" s="387"/>
      <c r="AL30" s="387"/>
      <c r="AM30" s="387" t="s">
        <v>236</v>
      </c>
      <c r="AN30" s="387"/>
      <c r="AO30" s="387"/>
      <c r="AP30" s="387"/>
      <c r="AQ30" s="387" t="s">
        <v>237</v>
      </c>
      <c r="AR30" s="387"/>
      <c r="AS30" s="387"/>
      <c r="AT30" s="387"/>
      <c r="AU30" s="390" t="s">
        <v>238</v>
      </c>
      <c r="AV30" s="395"/>
      <c r="AW30" s="395"/>
      <c r="AX30" s="396"/>
    </row>
    <row r="31" spans="1:50" ht="27.75" customHeight="1">
      <c r="A31" s="146" t="str">
        <f aca="true" t="shared" si="2" ref="A31:F33">A23</f>
        <v>YOKOHAMA TRADER / 2407N</v>
      </c>
      <c r="B31" s="147">
        <f t="shared" si="2"/>
        <v>45403</v>
      </c>
      <c r="C31" s="91">
        <f t="shared" si="2"/>
        <v>1700</v>
      </c>
      <c r="D31" s="147">
        <f t="shared" si="2"/>
        <v>45404</v>
      </c>
      <c r="E31" s="147">
        <f t="shared" si="2"/>
        <v>45405</v>
      </c>
      <c r="F31" s="147">
        <f t="shared" si="2"/>
        <v>45407</v>
      </c>
      <c r="G31" s="374">
        <f>$F31+(VLOOKUP(WEEKDAY(F23),DATA!A30:AL37,21,FALSE))</f>
        <v>45418</v>
      </c>
      <c r="H31" s="374"/>
      <c r="I31" s="374"/>
      <c r="J31" s="374"/>
      <c r="K31" s="374">
        <f>$F31+(VLOOKUP(WEEKDAY(F31),DATA!A30:AL45,22,FALSE))</f>
        <v>45413</v>
      </c>
      <c r="L31" s="374"/>
      <c r="M31" s="374"/>
      <c r="N31" s="374"/>
      <c r="O31" s="375">
        <f>$F31+(VLOOKUP(WEEKDAY(F31),DATA!A30:AL45,25,FALSE))</f>
        <v>45411</v>
      </c>
      <c r="P31" s="376"/>
      <c r="Q31" s="376"/>
      <c r="R31" s="377"/>
      <c r="S31" s="375">
        <f>$F31+(VLOOKUP(WEEKDAY(F31),DATA!A30:AL45,24,FALSE))</f>
        <v>45413</v>
      </c>
      <c r="T31" s="385"/>
      <c r="U31" s="385"/>
      <c r="V31" s="386"/>
      <c r="W31" s="375">
        <f>$F31+(VLOOKUP(WEEKDAY(F31),DATA!A30:AM45,26,FALSE))</f>
        <v>45412</v>
      </c>
      <c r="X31" s="385"/>
      <c r="Y31" s="385"/>
      <c r="Z31" s="386"/>
      <c r="AA31" s="374">
        <f>$F31+(VLOOKUP(WEEKDAY(F31),DATA!A30:AL37,35,FALSE))</f>
        <v>45412</v>
      </c>
      <c r="AB31" s="374"/>
      <c r="AC31" s="374"/>
      <c r="AD31" s="374"/>
      <c r="AE31" s="374">
        <f>$F31+(VLOOKUP(WEEKDAY(F31),DATA!A30:AL37,33,FALSE))</f>
        <v>45414</v>
      </c>
      <c r="AF31" s="374"/>
      <c r="AG31" s="374"/>
      <c r="AH31" s="374"/>
      <c r="AI31" s="374">
        <f>$F31+(VLOOKUP(WEEKDAY(F31),DATA!A30:AL37,28,FALSE))</f>
        <v>45414</v>
      </c>
      <c r="AJ31" s="374"/>
      <c r="AK31" s="374"/>
      <c r="AL31" s="374"/>
      <c r="AM31" s="374">
        <f>$F31+(VLOOKUP(WEEKDAY(F31),DATA!A30:AL37,34,FALSE))</f>
        <v>45412</v>
      </c>
      <c r="AN31" s="374"/>
      <c r="AO31" s="374"/>
      <c r="AP31" s="374"/>
      <c r="AQ31" s="374">
        <f>$F31+(VLOOKUP(WEEKDAY(F31),DATA!A30:AL37,37,FALSE))</f>
        <v>45414</v>
      </c>
      <c r="AR31" s="374"/>
      <c r="AS31" s="374"/>
      <c r="AT31" s="374"/>
      <c r="AU31" s="374">
        <f>$F31+(VLOOKUP(WEEKDAY(F31),DATA!A30:AL37,38,FALSE))</f>
        <v>45412</v>
      </c>
      <c r="AV31" s="374"/>
      <c r="AW31" s="374"/>
      <c r="AX31" s="388"/>
    </row>
    <row r="32" spans="1:50" ht="27.75" customHeight="1">
      <c r="A32" s="146" t="str">
        <f t="shared" si="2"/>
        <v>KMTC PUSAN / 2404N</v>
      </c>
      <c r="B32" s="147">
        <f t="shared" si="2"/>
        <v>45404</v>
      </c>
      <c r="C32" s="91">
        <f t="shared" si="2"/>
        <v>2300</v>
      </c>
      <c r="D32" s="147">
        <f t="shared" si="2"/>
        <v>45405</v>
      </c>
      <c r="E32" s="147">
        <f t="shared" si="2"/>
        <v>45406</v>
      </c>
      <c r="F32" s="147">
        <f t="shared" si="2"/>
        <v>45410</v>
      </c>
      <c r="G32" s="374">
        <f>$F32+(VLOOKUP(WEEKDAY(F24),DATA!A30:AL37,21,FALSE))</f>
        <v>45418</v>
      </c>
      <c r="H32" s="374"/>
      <c r="I32" s="374"/>
      <c r="J32" s="374"/>
      <c r="K32" s="374">
        <f>$F32+(VLOOKUP(WEEKDAY(F32),DATA!A30:AL45,22,FALSE))</f>
        <v>45415</v>
      </c>
      <c r="L32" s="374"/>
      <c r="M32" s="374"/>
      <c r="N32" s="374"/>
      <c r="O32" s="375">
        <f>$F32+(VLOOKUP(WEEKDAY(F32),DATA!A30:AL45,25,FALSE))</f>
        <v>45418</v>
      </c>
      <c r="P32" s="376"/>
      <c r="Q32" s="376"/>
      <c r="R32" s="377"/>
      <c r="S32" s="375">
        <f>$F32+(VLOOKUP(WEEKDAY(F32),DATA!A30:AL45,24,FALSE))</f>
        <v>45417</v>
      </c>
      <c r="T32" s="385"/>
      <c r="U32" s="385"/>
      <c r="V32" s="386"/>
      <c r="W32" s="375">
        <f>$F32+(VLOOKUP(WEEKDAY(F32),DATA!A30:AM46,26,FALSE))</f>
        <v>45414</v>
      </c>
      <c r="X32" s="385"/>
      <c r="Y32" s="385"/>
      <c r="Z32" s="386"/>
      <c r="AA32" s="374">
        <f>$F32+(VLOOKUP(WEEKDAY(F32),DATA!A30:AL37,35,FALSE))</f>
        <v>45415</v>
      </c>
      <c r="AB32" s="374"/>
      <c r="AC32" s="374"/>
      <c r="AD32" s="374"/>
      <c r="AE32" s="374">
        <f>$F32+(VLOOKUP(WEEKDAY(F32),DATA!A30:AL37,33,FALSE))</f>
        <v>45417</v>
      </c>
      <c r="AF32" s="374"/>
      <c r="AG32" s="374"/>
      <c r="AH32" s="374"/>
      <c r="AI32" s="374">
        <f>$F32+(VLOOKUP(WEEKDAY(F32),DATA!A30:AL37,28,FALSE))</f>
        <v>45415</v>
      </c>
      <c r="AJ32" s="374"/>
      <c r="AK32" s="374"/>
      <c r="AL32" s="374"/>
      <c r="AM32" s="374">
        <f>$F32+(VLOOKUP(WEEKDAY(F32),DATA!A30:AL37,34,FALSE))</f>
        <v>45419</v>
      </c>
      <c r="AN32" s="374"/>
      <c r="AO32" s="374"/>
      <c r="AP32" s="374"/>
      <c r="AQ32" s="374">
        <f>$F32+(VLOOKUP(WEEKDAY(F32),DATA!A30:AL37,37,FALSE))</f>
        <v>45421</v>
      </c>
      <c r="AR32" s="374"/>
      <c r="AS32" s="374"/>
      <c r="AT32" s="374"/>
      <c r="AU32" s="374">
        <f>$F32+(VLOOKUP(WEEKDAY(F32),DATA!A30:AL37,38,FALSE))</f>
        <v>45415</v>
      </c>
      <c r="AV32" s="374"/>
      <c r="AW32" s="374"/>
      <c r="AX32" s="388"/>
    </row>
    <row r="33" spans="1:50" ht="27.75" customHeight="1">
      <c r="A33" s="146" t="str">
        <f t="shared" si="2"/>
        <v>SAWASDEE XIAMEN / 2404N</v>
      </c>
      <c r="B33" s="147">
        <f t="shared" si="2"/>
        <v>45405</v>
      </c>
      <c r="C33" s="91">
        <f t="shared" si="2"/>
        <v>2300</v>
      </c>
      <c r="D33" s="147">
        <f t="shared" si="2"/>
        <v>45406</v>
      </c>
      <c r="E33" s="147">
        <f t="shared" si="2"/>
        <v>45407</v>
      </c>
      <c r="F33" s="147">
        <f t="shared" si="2"/>
        <v>45412</v>
      </c>
      <c r="G33" s="374">
        <f>$F33+(VLOOKUP(WEEKDAY(F25),DATA!A30:AL37,21,FALSE))</f>
        <v>45420</v>
      </c>
      <c r="H33" s="374"/>
      <c r="I33" s="374"/>
      <c r="J33" s="374"/>
      <c r="K33" s="374">
        <f>$F33+(VLOOKUP(WEEKDAY(F33),DATA!A30:AL45,22,FALSE))</f>
        <v>45418</v>
      </c>
      <c r="L33" s="374"/>
      <c r="M33" s="374"/>
      <c r="N33" s="374"/>
      <c r="O33" s="375">
        <f>$F33+(VLOOKUP(WEEKDAY(F33),DATA!A30:AL45,25,FALSE))</f>
        <v>45418</v>
      </c>
      <c r="P33" s="376"/>
      <c r="Q33" s="376"/>
      <c r="R33" s="377"/>
      <c r="S33" s="375">
        <f>$F33+(VLOOKUP(WEEKDAY(F33),DATA!A30:AL45,24,FALSE))</f>
        <v>45420</v>
      </c>
      <c r="T33" s="385"/>
      <c r="U33" s="385"/>
      <c r="V33" s="386"/>
      <c r="W33" s="375">
        <f>$F33+(VLOOKUP(WEEKDAY(F33),DATA!A30:AM47,26,FALSE))</f>
        <v>45417</v>
      </c>
      <c r="X33" s="385"/>
      <c r="Y33" s="385"/>
      <c r="Z33" s="386"/>
      <c r="AA33" s="374">
        <f>$F33+(VLOOKUP(WEEKDAY(F33),DATA!A30:AL37,35,FALSE))</f>
        <v>45418</v>
      </c>
      <c r="AB33" s="374"/>
      <c r="AC33" s="374"/>
      <c r="AD33" s="374"/>
      <c r="AE33" s="374">
        <f>$F33+(VLOOKUP(WEEKDAY(F33),DATA!A30:AL37,33,FALSE))</f>
        <v>45421</v>
      </c>
      <c r="AF33" s="374"/>
      <c r="AG33" s="374"/>
      <c r="AH33" s="374"/>
      <c r="AI33" s="374">
        <f>$F33+(VLOOKUP(WEEKDAY(F33),DATA!A30:AL37,28,FALSE))</f>
        <v>45421</v>
      </c>
      <c r="AJ33" s="374"/>
      <c r="AK33" s="374"/>
      <c r="AL33" s="374"/>
      <c r="AM33" s="374">
        <f>$F33+(VLOOKUP(WEEKDAY(F33),DATA!A30:AL37,34,FALSE))</f>
        <v>45419</v>
      </c>
      <c r="AN33" s="374"/>
      <c r="AO33" s="374"/>
      <c r="AP33" s="374"/>
      <c r="AQ33" s="374">
        <f>$F33+(VLOOKUP(WEEKDAY(F33),DATA!A30:AL37,37,FALSE))</f>
        <v>45421</v>
      </c>
      <c r="AR33" s="374"/>
      <c r="AS33" s="374"/>
      <c r="AT33" s="374"/>
      <c r="AU33" s="374">
        <f>$F33+(VLOOKUP(WEEKDAY(F33),DATA!A30:AL37,38,FALSE))</f>
        <v>45418</v>
      </c>
      <c r="AV33" s="374"/>
      <c r="AW33" s="374"/>
      <c r="AX33" s="388"/>
    </row>
    <row r="34" spans="1:50" ht="27.75" customHeight="1">
      <c r="A34" s="146" t="str">
        <f aca="true" t="shared" si="3" ref="A34:F34">A26</f>
        <v>HEUNG-A AKITA / 2407N</v>
      </c>
      <c r="B34" s="147">
        <f t="shared" si="3"/>
        <v>45408</v>
      </c>
      <c r="C34" s="91">
        <f t="shared" si="3"/>
        <v>2300</v>
      </c>
      <c r="D34" s="147">
        <f t="shared" si="3"/>
        <v>45409</v>
      </c>
      <c r="E34" s="147">
        <f t="shared" si="3"/>
        <v>45410</v>
      </c>
      <c r="F34" s="147">
        <f t="shared" si="3"/>
        <v>45413</v>
      </c>
      <c r="G34" s="374">
        <f>$F34+(VLOOKUP(WEEKDAY(F26),DATA!A30:AL37,21,FALSE))</f>
        <v>45425</v>
      </c>
      <c r="H34" s="374"/>
      <c r="I34" s="374"/>
      <c r="J34" s="374"/>
      <c r="K34" s="374">
        <f>$F34+(VLOOKUP(WEEKDAY(F34),DATA!A30:AL45,22,FALSE))</f>
        <v>45418</v>
      </c>
      <c r="L34" s="374"/>
      <c r="M34" s="374"/>
      <c r="N34" s="374"/>
      <c r="O34" s="375">
        <f>$F34+(VLOOKUP(WEEKDAY(F34),DATA!A30:AL45,25,FALSE))</f>
        <v>45418</v>
      </c>
      <c r="P34" s="376"/>
      <c r="Q34" s="376"/>
      <c r="R34" s="377"/>
      <c r="S34" s="375">
        <f>$F34+(VLOOKUP(WEEKDAY(F34),DATA!A30:AL45,24,FALSE))</f>
        <v>45419</v>
      </c>
      <c r="T34" s="385"/>
      <c r="U34" s="385"/>
      <c r="V34" s="386"/>
      <c r="W34" s="375">
        <f>$F34+(VLOOKUP(WEEKDAY(F34),DATA!A30:AM48,26,FALSE))</f>
        <v>45419</v>
      </c>
      <c r="X34" s="385"/>
      <c r="Y34" s="385"/>
      <c r="Z34" s="386"/>
      <c r="AA34" s="374">
        <f>$F34+(VLOOKUP(WEEKDAY(F34),DATA!A30:AL37,35,FALSE))</f>
        <v>45418</v>
      </c>
      <c r="AB34" s="374"/>
      <c r="AC34" s="374"/>
      <c r="AD34" s="374"/>
      <c r="AE34" s="374">
        <f>$F34+(VLOOKUP(WEEKDAY(F34),DATA!A30:AL37,33,FALSE))</f>
        <v>45421</v>
      </c>
      <c r="AF34" s="374"/>
      <c r="AG34" s="374"/>
      <c r="AH34" s="374"/>
      <c r="AI34" s="374">
        <f>$F34+(VLOOKUP(WEEKDAY(F34),DATA!A30:AL37,28,FALSE))</f>
        <v>45421</v>
      </c>
      <c r="AJ34" s="374"/>
      <c r="AK34" s="374"/>
      <c r="AL34" s="374"/>
      <c r="AM34" s="374">
        <f>$F34+(VLOOKUP(WEEKDAY(F34),DATA!A30:AL37,34,FALSE))</f>
        <v>45419</v>
      </c>
      <c r="AN34" s="374"/>
      <c r="AO34" s="374"/>
      <c r="AP34" s="374"/>
      <c r="AQ34" s="374">
        <f>$F34+(VLOOKUP(WEEKDAY(F34),DATA!A30:AL37,37,FALSE))</f>
        <v>45421</v>
      </c>
      <c r="AR34" s="374"/>
      <c r="AS34" s="374"/>
      <c r="AT34" s="374"/>
      <c r="AU34" s="374">
        <f>$F34+(VLOOKUP(WEEKDAY(F34),DATA!A30:AL37,38,FALSE))</f>
        <v>45418</v>
      </c>
      <c r="AV34" s="374"/>
      <c r="AW34" s="374"/>
      <c r="AX34" s="388"/>
    </row>
    <row r="35" spans="1:50" ht="27.75" customHeight="1">
      <c r="A35" s="146" t="str">
        <f aca="true" t="shared" si="4" ref="A35:F35">A27</f>
        <v>KMTC TOKYO / 2404N</v>
      </c>
      <c r="B35" s="147">
        <f t="shared" si="4"/>
        <v>45409</v>
      </c>
      <c r="C35" s="91">
        <f t="shared" si="4"/>
        <v>2300</v>
      </c>
      <c r="D35" s="147">
        <f t="shared" si="4"/>
        <v>45410</v>
      </c>
      <c r="E35" s="147">
        <f t="shared" si="4"/>
        <v>45411</v>
      </c>
      <c r="F35" s="147">
        <f t="shared" si="4"/>
        <v>45414</v>
      </c>
      <c r="G35" s="374">
        <f>$F35+(VLOOKUP(WEEKDAY(F27),DATA!A30:AL37,21,FALSE))</f>
        <v>45425</v>
      </c>
      <c r="H35" s="374"/>
      <c r="I35" s="374"/>
      <c r="J35" s="374"/>
      <c r="K35" s="374">
        <f>$F35+(VLOOKUP(WEEKDAY(F35),DATA!A30:AL45,22,FALSE))</f>
        <v>45420</v>
      </c>
      <c r="L35" s="374"/>
      <c r="M35" s="374"/>
      <c r="N35" s="374"/>
      <c r="O35" s="375">
        <f>$F35+(VLOOKUP(WEEKDAY(F35),DATA!A30:AL45,25,FALSE))</f>
        <v>45418</v>
      </c>
      <c r="P35" s="376"/>
      <c r="Q35" s="376"/>
      <c r="R35" s="377"/>
      <c r="S35" s="375">
        <f>$F35+(VLOOKUP(WEEKDAY(F35),DATA!A30:AL45,24,FALSE))</f>
        <v>45420</v>
      </c>
      <c r="T35" s="385"/>
      <c r="U35" s="385"/>
      <c r="V35" s="386"/>
      <c r="W35" s="375">
        <f>$F35+(VLOOKUP(WEEKDAY(F35),DATA!A30:AM49,26,FALSE))</f>
        <v>45419</v>
      </c>
      <c r="X35" s="385"/>
      <c r="Y35" s="385"/>
      <c r="Z35" s="386"/>
      <c r="AA35" s="374">
        <f>$F35+(VLOOKUP(WEEKDAY(F35),DATA!A30:AL37,35,FALSE))</f>
        <v>45419</v>
      </c>
      <c r="AB35" s="374"/>
      <c r="AC35" s="374"/>
      <c r="AD35" s="374"/>
      <c r="AE35" s="374">
        <f>$F35+(VLOOKUP(WEEKDAY(F35),DATA!A30:AL37,33,FALSE))</f>
        <v>45421</v>
      </c>
      <c r="AF35" s="374"/>
      <c r="AG35" s="374"/>
      <c r="AH35" s="374"/>
      <c r="AI35" s="374">
        <f>$F35+(VLOOKUP(WEEKDAY(F35),DATA!A30:AL37,28,FALSE))</f>
        <v>45421</v>
      </c>
      <c r="AJ35" s="374"/>
      <c r="AK35" s="374"/>
      <c r="AL35" s="374"/>
      <c r="AM35" s="374">
        <f>$F35+(VLOOKUP(WEEKDAY(F35),DATA!A30:AL37,34,FALSE))</f>
        <v>45419</v>
      </c>
      <c r="AN35" s="374"/>
      <c r="AO35" s="374"/>
      <c r="AP35" s="374"/>
      <c r="AQ35" s="374">
        <f>$F35+(VLOOKUP(WEEKDAY(F35),DATA!A30:AL37,37,FALSE))</f>
        <v>45421</v>
      </c>
      <c r="AR35" s="374"/>
      <c r="AS35" s="374"/>
      <c r="AT35" s="374"/>
      <c r="AU35" s="374">
        <f>$F35+(VLOOKUP(WEEKDAY(F35),DATA!A30:AL37,38,FALSE))</f>
        <v>45419</v>
      </c>
      <c r="AV35" s="374"/>
      <c r="AW35" s="374"/>
      <c r="AX35" s="388"/>
    </row>
    <row r="36" spans="1:50" ht="27.75" customHeight="1" thickBot="1">
      <c r="A36" s="148" t="str">
        <f aca="true" t="shared" si="5" ref="A36:F36">A28</f>
        <v>BALTIC WEST / 2403N</v>
      </c>
      <c r="B36" s="149">
        <f t="shared" si="5"/>
        <v>45410</v>
      </c>
      <c r="C36" s="150">
        <f t="shared" si="5"/>
        <v>2300</v>
      </c>
      <c r="D36" s="149">
        <f t="shared" si="5"/>
        <v>45411</v>
      </c>
      <c r="E36" s="149">
        <f t="shared" si="5"/>
        <v>45412</v>
      </c>
      <c r="F36" s="149">
        <f t="shared" si="5"/>
        <v>45416</v>
      </c>
      <c r="G36" s="407">
        <f>$F36+(VLOOKUP(WEEKDAY(F28),DATA!A30:AL37,21,FALSE))</f>
        <v>45425</v>
      </c>
      <c r="H36" s="407"/>
      <c r="I36" s="407"/>
      <c r="J36" s="407"/>
      <c r="K36" s="407">
        <f>$F36+(VLOOKUP(WEEKDAY(F36),DATA!A30:AL45,22,FALSE))</f>
        <v>45422</v>
      </c>
      <c r="L36" s="407"/>
      <c r="M36" s="407"/>
      <c r="N36" s="407"/>
      <c r="O36" s="402">
        <f>$F36+(VLOOKUP(WEEKDAY(F36),DATA!A30:AL45,25,FALSE))</f>
        <v>45425</v>
      </c>
      <c r="P36" s="403"/>
      <c r="Q36" s="403"/>
      <c r="R36" s="404"/>
      <c r="S36" s="402">
        <f>$F36+(VLOOKUP(WEEKDAY(F36),DATA!A30:AL45,24,FALSE))</f>
        <v>45424</v>
      </c>
      <c r="T36" s="405"/>
      <c r="U36" s="405"/>
      <c r="V36" s="406"/>
      <c r="W36" s="402">
        <f>$F36+(VLOOKUP(WEEKDAY(F36),DATA!A30:AM50,26,FALSE))</f>
        <v>45421</v>
      </c>
      <c r="X36" s="405"/>
      <c r="Y36" s="405"/>
      <c r="Z36" s="406"/>
      <c r="AA36" s="407">
        <f>$F36+(VLOOKUP(WEEKDAY(F36),DATA!A30:AL37,35,FALSE))</f>
        <v>45422</v>
      </c>
      <c r="AB36" s="407"/>
      <c r="AC36" s="407"/>
      <c r="AD36" s="407"/>
      <c r="AE36" s="407">
        <f>$F36+(VLOOKUP(WEEKDAY(F36),DATA!A30:AL37,33,FALSE))</f>
        <v>45424</v>
      </c>
      <c r="AF36" s="407"/>
      <c r="AG36" s="407"/>
      <c r="AH36" s="407"/>
      <c r="AI36" s="407">
        <f>$F36+(VLOOKUP(WEEKDAY(F36),DATA!A30:AL37,28,FALSE))</f>
        <v>45422</v>
      </c>
      <c r="AJ36" s="407"/>
      <c r="AK36" s="407"/>
      <c r="AL36" s="407"/>
      <c r="AM36" s="407">
        <f>$F36+(VLOOKUP(WEEKDAY(F36),DATA!A30:AL37,34,FALSE))</f>
        <v>45426</v>
      </c>
      <c r="AN36" s="407"/>
      <c r="AO36" s="407"/>
      <c r="AP36" s="407"/>
      <c r="AQ36" s="407">
        <f>$F36+(VLOOKUP(WEEKDAY(F36),DATA!A30:AL37,37,FALSE))</f>
        <v>45428</v>
      </c>
      <c r="AR36" s="407"/>
      <c r="AS36" s="407"/>
      <c r="AT36" s="407"/>
      <c r="AU36" s="407">
        <f>$F36+(VLOOKUP(WEEKDAY(F36),DATA!A30:AL37,38,FALSE))</f>
        <v>45422</v>
      </c>
      <c r="AV36" s="407"/>
      <c r="AW36" s="407"/>
      <c r="AX36" s="408"/>
    </row>
    <row r="37" spans="1:50" ht="24.75" customHeight="1">
      <c r="A37" s="257" t="s">
        <v>380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9"/>
    </row>
    <row r="38" spans="1:50" ht="24.75" customHeight="1">
      <c r="A38" s="409" t="s">
        <v>0</v>
      </c>
      <c r="B38" s="410" t="s">
        <v>229</v>
      </c>
      <c r="C38" s="410"/>
      <c r="D38" s="235" t="s">
        <v>226</v>
      </c>
      <c r="E38" s="371"/>
      <c r="F38" s="235" t="s">
        <v>1</v>
      </c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7"/>
    </row>
    <row r="39" spans="1:50" ht="24.75" customHeight="1">
      <c r="A39" s="379"/>
      <c r="B39" s="91" t="s">
        <v>189</v>
      </c>
      <c r="C39" s="91" t="s">
        <v>227</v>
      </c>
      <c r="D39" s="91" t="s">
        <v>1</v>
      </c>
      <c r="E39" s="91" t="s">
        <v>8</v>
      </c>
      <c r="F39" s="91" t="s">
        <v>230</v>
      </c>
      <c r="G39" s="401" t="s">
        <v>378</v>
      </c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 t="s">
        <v>379</v>
      </c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28"/>
    </row>
    <row r="40" spans="1:50" ht="27.75" customHeight="1">
      <c r="A40" s="146" t="str">
        <f aca="true" t="shared" si="6" ref="A40:F43">A23</f>
        <v>YOKOHAMA TRADER / 2407N</v>
      </c>
      <c r="B40" s="147">
        <f t="shared" si="6"/>
        <v>45403</v>
      </c>
      <c r="C40" s="91">
        <f t="shared" si="6"/>
        <v>1700</v>
      </c>
      <c r="D40" s="147">
        <f t="shared" si="6"/>
        <v>45404</v>
      </c>
      <c r="E40" s="147">
        <f t="shared" si="6"/>
        <v>45405</v>
      </c>
      <c r="F40" s="147">
        <f t="shared" si="6"/>
        <v>45407</v>
      </c>
      <c r="G40" s="374">
        <f>$F40+(VLOOKUP(WEEKDAY(F40),DATA!A30:AL37,9,FALSE))</f>
        <v>45412</v>
      </c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>
        <f>$F40+(VLOOKUP(WEEKDAY(F40),DATA!A30:AL37,32,FALSE))</f>
        <v>45417</v>
      </c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88"/>
    </row>
    <row r="41" spans="1:50" ht="27.75" customHeight="1">
      <c r="A41" s="146" t="str">
        <f t="shared" si="6"/>
        <v>KMTC PUSAN / 2404N</v>
      </c>
      <c r="B41" s="147">
        <f t="shared" si="6"/>
        <v>45404</v>
      </c>
      <c r="C41" s="91">
        <f t="shared" si="6"/>
        <v>2300</v>
      </c>
      <c r="D41" s="147">
        <f t="shared" si="6"/>
        <v>45405</v>
      </c>
      <c r="E41" s="147">
        <f t="shared" si="6"/>
        <v>45406</v>
      </c>
      <c r="F41" s="147">
        <f t="shared" si="6"/>
        <v>45410</v>
      </c>
      <c r="G41" s="374">
        <f>$F41+(VLOOKUP(WEEKDAY(F41),DATA!A30:AL37,9,FALSE))</f>
        <v>45414</v>
      </c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>
        <f>$F41+(VLOOKUP(WEEKDAY(F41),DATA!A30:AL37,32,FALSE))</f>
        <v>45420</v>
      </c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88"/>
    </row>
    <row r="42" spans="1:50" ht="27.75" customHeight="1">
      <c r="A42" s="146" t="str">
        <f t="shared" si="6"/>
        <v>SAWASDEE XIAMEN / 2404N</v>
      </c>
      <c r="B42" s="147">
        <f t="shared" si="6"/>
        <v>45405</v>
      </c>
      <c r="C42" s="91">
        <f t="shared" si="6"/>
        <v>2300</v>
      </c>
      <c r="D42" s="147">
        <f t="shared" si="6"/>
        <v>45406</v>
      </c>
      <c r="E42" s="147">
        <f t="shared" si="6"/>
        <v>45407</v>
      </c>
      <c r="F42" s="147">
        <f t="shared" si="6"/>
        <v>45412</v>
      </c>
      <c r="G42" s="374">
        <f>$F42+(VLOOKUP(WEEKDAY(F42),DATA!A30:AL37,9,FALSE))</f>
        <v>45419</v>
      </c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>
        <f>$F42+(VLOOKUP(WEEKDAY(F42),DATA!A30:AL37,32,FALSE))</f>
        <v>45420</v>
      </c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88"/>
    </row>
    <row r="43" spans="1:50" ht="27.75" customHeight="1">
      <c r="A43" s="146" t="str">
        <f t="shared" si="6"/>
        <v>HEUNG-A AKITA / 2407N</v>
      </c>
      <c r="B43" s="147">
        <f t="shared" si="6"/>
        <v>45408</v>
      </c>
      <c r="C43" s="91">
        <f t="shared" si="6"/>
        <v>2300</v>
      </c>
      <c r="D43" s="147">
        <f t="shared" si="6"/>
        <v>45409</v>
      </c>
      <c r="E43" s="147">
        <f t="shared" si="6"/>
        <v>45410</v>
      </c>
      <c r="F43" s="147">
        <f t="shared" si="6"/>
        <v>45413</v>
      </c>
      <c r="G43" s="374">
        <f>$F43+(VLOOKUP(WEEKDAY(F43),DATA!A30:AL37,9,FALSE))</f>
        <v>45419</v>
      </c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>
        <f>$F43+(VLOOKUP(WEEKDAY(F43),DATA!A30:AL37,32,FALSE))</f>
        <v>45420</v>
      </c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88"/>
    </row>
    <row r="44" spans="1:50" ht="27.75" customHeight="1">
      <c r="A44" s="146" t="str">
        <f aca="true" t="shared" si="7" ref="A44:F44">A27</f>
        <v>KMTC TOKYO / 2404N</v>
      </c>
      <c r="B44" s="147">
        <f t="shared" si="7"/>
        <v>45409</v>
      </c>
      <c r="C44" s="91">
        <f t="shared" si="7"/>
        <v>2300</v>
      </c>
      <c r="D44" s="147">
        <f t="shared" si="7"/>
        <v>45410</v>
      </c>
      <c r="E44" s="147">
        <f t="shared" si="7"/>
        <v>45411</v>
      </c>
      <c r="F44" s="147">
        <f t="shared" si="7"/>
        <v>45414</v>
      </c>
      <c r="G44" s="374">
        <f>$F44+(VLOOKUP(WEEKDAY(F44),DATA!A30:AL37,9,FALSE))</f>
        <v>45419</v>
      </c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>
        <f>$F44+(VLOOKUP(WEEKDAY(F44),DATA!A30:AL37,32,FALSE))</f>
        <v>45424</v>
      </c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88"/>
    </row>
    <row r="45" spans="1:50" ht="27.75" customHeight="1" thickBot="1">
      <c r="A45" s="148" t="str">
        <f aca="true" t="shared" si="8" ref="A45:F45">A28</f>
        <v>BALTIC WEST / 2403N</v>
      </c>
      <c r="B45" s="149">
        <f t="shared" si="8"/>
        <v>45410</v>
      </c>
      <c r="C45" s="150">
        <f t="shared" si="8"/>
        <v>2300</v>
      </c>
      <c r="D45" s="149">
        <f t="shared" si="8"/>
        <v>45411</v>
      </c>
      <c r="E45" s="149">
        <f t="shared" si="8"/>
        <v>45412</v>
      </c>
      <c r="F45" s="149">
        <f t="shared" si="8"/>
        <v>45416</v>
      </c>
      <c r="G45" s="407">
        <f>$F45+(VLOOKUP(WEEKDAY(F45),DATA!A30:AL37,9,FALSE))</f>
        <v>45421</v>
      </c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>
        <f>$F45+(VLOOKUP(WEEKDAY(F45),DATA!A30:AL37,32,FALSE))</f>
        <v>45424</v>
      </c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07"/>
      <c r="AW45" s="407"/>
      <c r="AX45" s="408"/>
    </row>
    <row r="46" spans="1:50" ht="24.75" customHeight="1" thickBot="1">
      <c r="A46" s="391" t="s">
        <v>405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3"/>
    </row>
    <row r="47" spans="1:50" ht="24.75" customHeight="1">
      <c r="A47" s="389" t="s">
        <v>0</v>
      </c>
      <c r="B47" s="394" t="s">
        <v>229</v>
      </c>
      <c r="C47" s="394"/>
      <c r="D47" s="335" t="s">
        <v>226</v>
      </c>
      <c r="E47" s="336"/>
      <c r="F47" s="335" t="s">
        <v>1</v>
      </c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9"/>
    </row>
    <row r="48" spans="1:50" s="151" customFormat="1" ht="24.75" customHeight="1">
      <c r="A48" s="379"/>
      <c r="B48" s="93" t="s">
        <v>189</v>
      </c>
      <c r="C48" s="93" t="s">
        <v>227</v>
      </c>
      <c r="D48" s="93" t="s">
        <v>1</v>
      </c>
      <c r="E48" s="93" t="s">
        <v>8</v>
      </c>
      <c r="F48" s="93" t="s">
        <v>230</v>
      </c>
      <c r="G48" s="420" t="s">
        <v>239</v>
      </c>
      <c r="H48" s="421"/>
      <c r="I48" s="421"/>
      <c r="J48" s="421"/>
      <c r="K48" s="421"/>
      <c r="L48" s="422"/>
      <c r="M48" s="420" t="s">
        <v>354</v>
      </c>
      <c r="N48" s="421"/>
      <c r="O48" s="421"/>
      <c r="P48" s="421"/>
      <c r="Q48" s="421"/>
      <c r="R48" s="422"/>
      <c r="S48" s="235" t="s">
        <v>240</v>
      </c>
      <c r="T48" s="251"/>
      <c r="U48" s="251"/>
      <c r="V48" s="251"/>
      <c r="W48" s="251"/>
      <c r="X48" s="251"/>
      <c r="Y48" s="410" t="s">
        <v>351</v>
      </c>
      <c r="Z48" s="415"/>
      <c r="AA48" s="415"/>
      <c r="AB48" s="415"/>
      <c r="AC48" s="415"/>
      <c r="AD48" s="415"/>
      <c r="AE48" s="410" t="s">
        <v>352</v>
      </c>
      <c r="AF48" s="277"/>
      <c r="AG48" s="277"/>
      <c r="AH48" s="277"/>
      <c r="AI48" s="277"/>
      <c r="AJ48" s="277"/>
      <c r="AK48" s="277"/>
      <c r="AL48" s="410" t="s">
        <v>353</v>
      </c>
      <c r="AM48" s="415"/>
      <c r="AN48" s="415"/>
      <c r="AO48" s="415"/>
      <c r="AP48" s="415"/>
      <c r="AQ48" s="415"/>
      <c r="AR48" s="415"/>
      <c r="AS48" s="410" t="s">
        <v>241</v>
      </c>
      <c r="AT48" s="415"/>
      <c r="AU48" s="415"/>
      <c r="AV48" s="415"/>
      <c r="AW48" s="415"/>
      <c r="AX48" s="423"/>
    </row>
    <row r="49" spans="1:50" ht="27.75" customHeight="1">
      <c r="A49" s="146" t="str">
        <f aca="true" t="shared" si="9" ref="A49:F52">A23</f>
        <v>YOKOHAMA TRADER / 2407N</v>
      </c>
      <c r="B49" s="147">
        <f t="shared" si="9"/>
        <v>45403</v>
      </c>
      <c r="C49" s="91">
        <f t="shared" si="9"/>
        <v>1700</v>
      </c>
      <c r="D49" s="147">
        <f t="shared" si="9"/>
        <v>45404</v>
      </c>
      <c r="E49" s="147">
        <f t="shared" si="9"/>
        <v>45405</v>
      </c>
      <c r="F49" s="147">
        <f t="shared" si="9"/>
        <v>45407</v>
      </c>
      <c r="G49" s="375">
        <f>$F49+(VLOOKUP(WEEKDAY(F49),DATA!A30:AL37,6,FALSE))</f>
        <v>45412</v>
      </c>
      <c r="H49" s="376"/>
      <c r="I49" s="376"/>
      <c r="J49" s="376"/>
      <c r="K49" s="376"/>
      <c r="L49" s="377"/>
      <c r="M49" s="375">
        <f>$F49+(VLOOKUP(WEEKDAY(F49),DATA!A30:AL37,10,FALSE))</f>
        <v>45416</v>
      </c>
      <c r="N49" s="376"/>
      <c r="O49" s="376"/>
      <c r="P49" s="376"/>
      <c r="Q49" s="376"/>
      <c r="R49" s="377"/>
      <c r="S49" s="357">
        <f>$F49+(VLOOKUP(WEEKDAY(F49),DATA!A30:AL37,8,FALSE))</f>
        <v>45414</v>
      </c>
      <c r="T49" s="251"/>
      <c r="U49" s="251"/>
      <c r="V49" s="251"/>
      <c r="W49" s="251"/>
      <c r="X49" s="251"/>
      <c r="Y49" s="414">
        <f>$F49+(VLOOKUP(WEEKDAY(F49),DATA!A30:AL37,12,FALSE))</f>
        <v>45415</v>
      </c>
      <c r="Z49" s="415"/>
      <c r="AA49" s="415"/>
      <c r="AB49" s="415"/>
      <c r="AC49" s="415"/>
      <c r="AD49" s="415"/>
      <c r="AE49" s="414">
        <f>$F49+(VLOOKUP(WEEKDAY(F49),DATA!A30:AL37,18,FALSE))</f>
        <v>45412</v>
      </c>
      <c r="AF49" s="414"/>
      <c r="AG49" s="414"/>
      <c r="AH49" s="414"/>
      <c r="AI49" s="414"/>
      <c r="AJ49" s="414"/>
      <c r="AK49" s="414"/>
      <c r="AL49" s="414">
        <f>$F49+(VLOOKUP(WEEKDAY(F49),DATA!A30:AL37,28,FALSE))</f>
        <v>45414</v>
      </c>
      <c r="AM49" s="414"/>
      <c r="AN49" s="414"/>
      <c r="AO49" s="414"/>
      <c r="AP49" s="414"/>
      <c r="AQ49" s="414"/>
      <c r="AR49" s="414"/>
      <c r="AS49" s="414">
        <f>$F49+(VLOOKUP(WEEKDAY(F49),DATA!A30:AL37,30,FALSE))</f>
        <v>45413</v>
      </c>
      <c r="AT49" s="414"/>
      <c r="AU49" s="414"/>
      <c r="AV49" s="414"/>
      <c r="AW49" s="414"/>
      <c r="AX49" s="416"/>
    </row>
    <row r="50" spans="1:50" ht="27.75" customHeight="1">
      <c r="A50" s="146" t="str">
        <f t="shared" si="9"/>
        <v>KMTC PUSAN / 2404N</v>
      </c>
      <c r="B50" s="147">
        <f t="shared" si="9"/>
        <v>45404</v>
      </c>
      <c r="C50" s="91">
        <f t="shared" si="9"/>
        <v>2300</v>
      </c>
      <c r="D50" s="147">
        <f t="shared" si="9"/>
        <v>45405</v>
      </c>
      <c r="E50" s="147">
        <f t="shared" si="9"/>
        <v>45406</v>
      </c>
      <c r="F50" s="147">
        <f t="shared" si="9"/>
        <v>45410</v>
      </c>
      <c r="G50" s="375">
        <f>$F50+(VLOOKUP(WEEKDAY(F50),DATA!A30:AL37,6,FALSE))</f>
        <v>45416</v>
      </c>
      <c r="H50" s="376"/>
      <c r="I50" s="376"/>
      <c r="J50" s="376"/>
      <c r="K50" s="376"/>
      <c r="L50" s="377"/>
      <c r="M50" s="375">
        <f>$F50+(VLOOKUP(WEEKDAY(F50),DATA!A30:AL37,10,FALSE))</f>
        <v>45416</v>
      </c>
      <c r="N50" s="376"/>
      <c r="O50" s="376"/>
      <c r="P50" s="376"/>
      <c r="Q50" s="376"/>
      <c r="R50" s="377"/>
      <c r="S50" s="357">
        <f>$F50+(VLOOKUP(WEEKDAY(F50),DATA!A30:AL37,8,FALSE))</f>
        <v>45416</v>
      </c>
      <c r="T50" s="251"/>
      <c r="U50" s="251"/>
      <c r="V50" s="251"/>
      <c r="W50" s="251"/>
      <c r="X50" s="251"/>
      <c r="Y50" s="414">
        <f>$F50+(VLOOKUP(WEEKDAY(F50),DATA!A30:AL37,12,FALSE))</f>
        <v>45422</v>
      </c>
      <c r="Z50" s="415"/>
      <c r="AA50" s="415"/>
      <c r="AB50" s="415"/>
      <c r="AC50" s="415"/>
      <c r="AD50" s="415"/>
      <c r="AE50" s="414">
        <f>$F50+(VLOOKUP(WEEKDAY(F50),DATA!A30:AL37,18,FALSE))</f>
        <v>45416</v>
      </c>
      <c r="AF50" s="414"/>
      <c r="AG50" s="414"/>
      <c r="AH50" s="414"/>
      <c r="AI50" s="414"/>
      <c r="AJ50" s="414"/>
      <c r="AK50" s="414"/>
      <c r="AL50" s="414">
        <f>$F50+(VLOOKUP(WEEKDAY(F50),DATA!A30:AL37,28,FALSE))</f>
        <v>45415</v>
      </c>
      <c r="AM50" s="414"/>
      <c r="AN50" s="414"/>
      <c r="AO50" s="414"/>
      <c r="AP50" s="414"/>
      <c r="AQ50" s="414"/>
      <c r="AR50" s="414"/>
      <c r="AS50" s="414">
        <f>$F50+(VLOOKUP(WEEKDAY(F50),DATA!A30:AL37,30,FALSE))</f>
        <v>45414</v>
      </c>
      <c r="AT50" s="414"/>
      <c r="AU50" s="414"/>
      <c r="AV50" s="414"/>
      <c r="AW50" s="414"/>
      <c r="AX50" s="416"/>
    </row>
    <row r="51" spans="1:50" ht="27.75" customHeight="1">
      <c r="A51" s="146" t="str">
        <f t="shared" si="9"/>
        <v>SAWASDEE XIAMEN / 2404N</v>
      </c>
      <c r="B51" s="147">
        <f t="shared" si="9"/>
        <v>45405</v>
      </c>
      <c r="C51" s="91">
        <f t="shared" si="9"/>
        <v>2300</v>
      </c>
      <c r="D51" s="147">
        <f t="shared" si="9"/>
        <v>45406</v>
      </c>
      <c r="E51" s="147">
        <f t="shared" si="9"/>
        <v>45407</v>
      </c>
      <c r="F51" s="147">
        <f t="shared" si="9"/>
        <v>45412</v>
      </c>
      <c r="G51" s="375">
        <f>$F51+(VLOOKUP(WEEKDAY(F51),DATA!A30:AL37,6,FALSE))</f>
        <v>45419</v>
      </c>
      <c r="H51" s="376"/>
      <c r="I51" s="376"/>
      <c r="J51" s="376"/>
      <c r="K51" s="376"/>
      <c r="L51" s="377"/>
      <c r="M51" s="375">
        <f>$F51+(VLOOKUP(WEEKDAY(F51),DATA!A30:AL37,10,FALSE))</f>
        <v>45423</v>
      </c>
      <c r="N51" s="376"/>
      <c r="O51" s="376"/>
      <c r="P51" s="376"/>
      <c r="Q51" s="376"/>
      <c r="R51" s="377"/>
      <c r="S51" s="357">
        <f>$F51+(VLOOKUP(WEEKDAY(F51),DATA!A30:AL37,8,FALSE))</f>
        <v>45421</v>
      </c>
      <c r="T51" s="251"/>
      <c r="U51" s="251"/>
      <c r="V51" s="251"/>
      <c r="W51" s="251"/>
      <c r="X51" s="251"/>
      <c r="Y51" s="414">
        <f>$F51+(VLOOKUP(WEEKDAY(F51),DATA!A30:AL37,12,FALSE))</f>
        <v>45422</v>
      </c>
      <c r="Z51" s="415"/>
      <c r="AA51" s="415"/>
      <c r="AB51" s="415"/>
      <c r="AC51" s="415"/>
      <c r="AD51" s="415"/>
      <c r="AE51" s="414">
        <f>$F51+(VLOOKUP(WEEKDAY(F51),DATA!A30:AL37,18,FALSE))</f>
        <v>45419</v>
      </c>
      <c r="AF51" s="414"/>
      <c r="AG51" s="414"/>
      <c r="AH51" s="414"/>
      <c r="AI51" s="414"/>
      <c r="AJ51" s="414"/>
      <c r="AK51" s="414"/>
      <c r="AL51" s="414">
        <f>$F51+(VLOOKUP(WEEKDAY(F51),DATA!A30:AL37,28,FALSE))</f>
        <v>45421</v>
      </c>
      <c r="AM51" s="414"/>
      <c r="AN51" s="414"/>
      <c r="AO51" s="414"/>
      <c r="AP51" s="414"/>
      <c r="AQ51" s="414"/>
      <c r="AR51" s="414"/>
      <c r="AS51" s="414">
        <f>$F51+(VLOOKUP(WEEKDAY(F51),DATA!A30:AL37,30,FALSE))</f>
        <v>45420</v>
      </c>
      <c r="AT51" s="414"/>
      <c r="AU51" s="414"/>
      <c r="AV51" s="414"/>
      <c r="AW51" s="414"/>
      <c r="AX51" s="416"/>
    </row>
    <row r="52" spans="1:50" ht="27.75" customHeight="1">
      <c r="A52" s="146" t="str">
        <f t="shared" si="9"/>
        <v>HEUNG-A AKITA / 2407N</v>
      </c>
      <c r="B52" s="147">
        <f t="shared" si="9"/>
        <v>45408</v>
      </c>
      <c r="C52" s="91">
        <f t="shared" si="9"/>
        <v>2300</v>
      </c>
      <c r="D52" s="147">
        <f t="shared" si="9"/>
        <v>45409</v>
      </c>
      <c r="E52" s="147">
        <f t="shared" si="9"/>
        <v>45410</v>
      </c>
      <c r="F52" s="147">
        <f t="shared" si="9"/>
        <v>45413</v>
      </c>
      <c r="G52" s="375">
        <f>$F52+(VLOOKUP(WEEKDAY(F52),DATA!A30:AL37,6,FALSE))</f>
        <v>45419</v>
      </c>
      <c r="H52" s="376"/>
      <c r="I52" s="376"/>
      <c r="J52" s="376"/>
      <c r="K52" s="376"/>
      <c r="L52" s="377"/>
      <c r="M52" s="375">
        <f>$F52+(VLOOKUP(WEEKDAY(F52),DATA!A30:AL37,10,FALSE))</f>
        <v>45423</v>
      </c>
      <c r="N52" s="376"/>
      <c r="O52" s="376"/>
      <c r="P52" s="376"/>
      <c r="Q52" s="376"/>
      <c r="R52" s="377"/>
      <c r="S52" s="357">
        <f>$F52+(VLOOKUP(WEEKDAY(F52),DATA!A30:AL37,8,FALSE))</f>
        <v>45421</v>
      </c>
      <c r="T52" s="251"/>
      <c r="U52" s="251"/>
      <c r="V52" s="251"/>
      <c r="W52" s="251"/>
      <c r="X52" s="251"/>
      <c r="Y52" s="414">
        <f>$F52+(VLOOKUP(WEEKDAY(F52),DATA!A30:AL37,12,FALSE))</f>
        <v>45422</v>
      </c>
      <c r="Z52" s="415"/>
      <c r="AA52" s="415"/>
      <c r="AB52" s="415"/>
      <c r="AC52" s="415"/>
      <c r="AD52" s="415"/>
      <c r="AE52" s="414">
        <f>$F52+(VLOOKUP(WEEKDAY(F52),DATA!A30:AL37,18,FALSE))</f>
        <v>45419</v>
      </c>
      <c r="AF52" s="414"/>
      <c r="AG52" s="414"/>
      <c r="AH52" s="414"/>
      <c r="AI52" s="414"/>
      <c r="AJ52" s="414"/>
      <c r="AK52" s="414"/>
      <c r="AL52" s="414">
        <f>$F52+(VLOOKUP(WEEKDAY(F52),DATA!A30:AL37,28,FALSE))</f>
        <v>45421</v>
      </c>
      <c r="AM52" s="414"/>
      <c r="AN52" s="414"/>
      <c r="AO52" s="414"/>
      <c r="AP52" s="414"/>
      <c r="AQ52" s="414"/>
      <c r="AR52" s="414"/>
      <c r="AS52" s="414">
        <f>$F52+(VLOOKUP(WEEKDAY(F52),DATA!A30:AL37,30,FALSE))</f>
        <v>45420</v>
      </c>
      <c r="AT52" s="414"/>
      <c r="AU52" s="414"/>
      <c r="AV52" s="414"/>
      <c r="AW52" s="414"/>
      <c r="AX52" s="416"/>
    </row>
    <row r="53" spans="1:50" ht="27.75" customHeight="1">
      <c r="A53" s="146" t="str">
        <f aca="true" t="shared" si="10" ref="A53:F53">A27</f>
        <v>KMTC TOKYO / 2404N</v>
      </c>
      <c r="B53" s="147">
        <f t="shared" si="10"/>
        <v>45409</v>
      </c>
      <c r="C53" s="91">
        <f t="shared" si="10"/>
        <v>2300</v>
      </c>
      <c r="D53" s="147">
        <f t="shared" si="10"/>
        <v>45410</v>
      </c>
      <c r="E53" s="147">
        <f t="shared" si="10"/>
        <v>45411</v>
      </c>
      <c r="F53" s="147">
        <f t="shared" si="10"/>
        <v>45414</v>
      </c>
      <c r="G53" s="375">
        <f>$F53+(VLOOKUP(WEEKDAY(F53),DATA!A30:AL37,6,FALSE))</f>
        <v>45419</v>
      </c>
      <c r="H53" s="376"/>
      <c r="I53" s="376"/>
      <c r="J53" s="376"/>
      <c r="K53" s="376"/>
      <c r="L53" s="377"/>
      <c r="M53" s="375">
        <f>$F53+(VLOOKUP(WEEKDAY(F53),DATA!A30:AL37,10,FALSE))</f>
        <v>45423</v>
      </c>
      <c r="N53" s="376"/>
      <c r="O53" s="376"/>
      <c r="P53" s="376"/>
      <c r="Q53" s="376"/>
      <c r="R53" s="377"/>
      <c r="S53" s="357">
        <f>$F53+(VLOOKUP(WEEKDAY(F53),DATA!A30:AL37,8,FALSE))</f>
        <v>45421</v>
      </c>
      <c r="T53" s="251"/>
      <c r="U53" s="251"/>
      <c r="V53" s="251"/>
      <c r="W53" s="251"/>
      <c r="X53" s="251"/>
      <c r="Y53" s="414">
        <f>$F53+(VLOOKUP(WEEKDAY(F53),DATA!A30:AL37,12,FALSE))</f>
        <v>45422</v>
      </c>
      <c r="Z53" s="415"/>
      <c r="AA53" s="415"/>
      <c r="AB53" s="415"/>
      <c r="AC53" s="415"/>
      <c r="AD53" s="415"/>
      <c r="AE53" s="414">
        <f>$F53+(VLOOKUP(WEEKDAY(F53),DATA!A30:AL37,18,FALSE))</f>
        <v>45419</v>
      </c>
      <c r="AF53" s="414"/>
      <c r="AG53" s="414"/>
      <c r="AH53" s="414"/>
      <c r="AI53" s="414"/>
      <c r="AJ53" s="414"/>
      <c r="AK53" s="414"/>
      <c r="AL53" s="414">
        <f>$F53+(VLOOKUP(WEEKDAY(F53),DATA!A30:AL37,28,FALSE))</f>
        <v>45421</v>
      </c>
      <c r="AM53" s="414"/>
      <c r="AN53" s="414"/>
      <c r="AO53" s="414"/>
      <c r="AP53" s="414"/>
      <c r="AQ53" s="414"/>
      <c r="AR53" s="414"/>
      <c r="AS53" s="414">
        <f>$F53+(VLOOKUP(WEEKDAY(F53),DATA!A30:AL37,30,FALSE))</f>
        <v>45420</v>
      </c>
      <c r="AT53" s="414"/>
      <c r="AU53" s="414"/>
      <c r="AV53" s="414"/>
      <c r="AW53" s="414"/>
      <c r="AX53" s="416"/>
    </row>
    <row r="54" spans="1:50" ht="27.75" customHeight="1" thickBot="1">
      <c r="A54" s="148" t="str">
        <f aca="true" t="shared" si="11" ref="A54:F54">A28</f>
        <v>BALTIC WEST / 2403N</v>
      </c>
      <c r="B54" s="149">
        <f t="shared" si="11"/>
        <v>45410</v>
      </c>
      <c r="C54" s="150">
        <f t="shared" si="11"/>
        <v>2300</v>
      </c>
      <c r="D54" s="149">
        <f t="shared" si="11"/>
        <v>45411</v>
      </c>
      <c r="E54" s="149">
        <f t="shared" si="11"/>
        <v>45412</v>
      </c>
      <c r="F54" s="149">
        <f t="shared" si="11"/>
        <v>45416</v>
      </c>
      <c r="G54" s="402">
        <f>$F54+(VLOOKUP(WEEKDAY(F54),DATA!A30:AL37,6,FALSE))</f>
        <v>45423</v>
      </c>
      <c r="H54" s="403"/>
      <c r="I54" s="403"/>
      <c r="J54" s="403"/>
      <c r="K54" s="403"/>
      <c r="L54" s="404"/>
      <c r="M54" s="402">
        <f>$F54+(VLOOKUP(WEEKDAY(F54),DATA!A30:AL37,10,FALSE))</f>
        <v>45423</v>
      </c>
      <c r="N54" s="403"/>
      <c r="O54" s="403"/>
      <c r="P54" s="403"/>
      <c r="Q54" s="403"/>
      <c r="R54" s="404"/>
      <c r="S54" s="362">
        <f>$F54+(VLOOKUP(WEEKDAY(F54),DATA!A30:AL37,8,FALSE))</f>
        <v>45423</v>
      </c>
      <c r="T54" s="366"/>
      <c r="U54" s="366"/>
      <c r="V54" s="366"/>
      <c r="W54" s="366"/>
      <c r="X54" s="366"/>
      <c r="Y54" s="417">
        <f>$F54+(VLOOKUP(WEEKDAY(F54),DATA!A30:AL37,12,FALSE))</f>
        <v>45429</v>
      </c>
      <c r="Z54" s="427"/>
      <c r="AA54" s="427"/>
      <c r="AB54" s="427"/>
      <c r="AC54" s="427"/>
      <c r="AD54" s="427"/>
      <c r="AE54" s="417">
        <f>$F54+(VLOOKUP(WEEKDAY(F54),DATA!A30:AL37,18,FALSE))</f>
        <v>45423</v>
      </c>
      <c r="AF54" s="417"/>
      <c r="AG54" s="417"/>
      <c r="AH54" s="417"/>
      <c r="AI54" s="417"/>
      <c r="AJ54" s="417"/>
      <c r="AK54" s="417"/>
      <c r="AL54" s="417">
        <f>$F54+(VLOOKUP(WEEKDAY(F54),DATA!A30:AL37,28,FALSE))</f>
        <v>45422</v>
      </c>
      <c r="AM54" s="417"/>
      <c r="AN54" s="417"/>
      <c r="AO54" s="417"/>
      <c r="AP54" s="417"/>
      <c r="AQ54" s="417"/>
      <c r="AR54" s="417"/>
      <c r="AS54" s="417">
        <f>$F54+(VLOOKUP(WEEKDAY(F54),DATA!A30:AL37,30,FALSE))</f>
        <v>45421</v>
      </c>
      <c r="AT54" s="417"/>
      <c r="AU54" s="417"/>
      <c r="AV54" s="417"/>
      <c r="AW54" s="417"/>
      <c r="AX54" s="418"/>
    </row>
    <row r="55" spans="1:50" ht="40.5" customHeight="1" thickBot="1">
      <c r="A55" s="424" t="s">
        <v>416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6"/>
    </row>
    <row r="56" spans="1:50" ht="21" customHeight="1">
      <c r="A56" s="389" t="s">
        <v>0</v>
      </c>
      <c r="B56" s="394" t="s">
        <v>229</v>
      </c>
      <c r="C56" s="394"/>
      <c r="D56" s="335" t="s">
        <v>226</v>
      </c>
      <c r="E56" s="336"/>
      <c r="F56" s="335" t="s">
        <v>1</v>
      </c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9"/>
    </row>
    <row r="57" spans="1:50" s="151" customFormat="1" ht="18" customHeight="1">
      <c r="A57" s="379"/>
      <c r="B57" s="93" t="s">
        <v>189</v>
      </c>
      <c r="C57" s="93" t="s">
        <v>227</v>
      </c>
      <c r="D57" s="93" t="s">
        <v>1</v>
      </c>
      <c r="E57" s="93" t="s">
        <v>8</v>
      </c>
      <c r="F57" s="367" t="s">
        <v>230</v>
      </c>
      <c r="G57" s="251"/>
      <c r="H57" s="251"/>
      <c r="I57" s="235" t="s">
        <v>406</v>
      </c>
      <c r="J57" s="251"/>
      <c r="K57" s="251"/>
      <c r="L57" s="251"/>
      <c r="M57" s="251"/>
      <c r="N57" s="251"/>
      <c r="O57" s="235" t="s">
        <v>418</v>
      </c>
      <c r="P57" s="251" t="s">
        <v>407</v>
      </c>
      <c r="Q57" s="251"/>
      <c r="R57" s="251"/>
      <c r="S57" s="251"/>
      <c r="T57" s="251"/>
      <c r="U57" s="235" t="s">
        <v>419</v>
      </c>
      <c r="V57" s="251"/>
      <c r="W57" s="251" t="s">
        <v>408</v>
      </c>
      <c r="X57" s="251"/>
      <c r="Y57" s="251"/>
      <c r="Z57" s="251"/>
      <c r="AA57" s="235" t="s">
        <v>420</v>
      </c>
      <c r="AB57" s="251"/>
      <c r="AC57" s="251"/>
      <c r="AD57" s="251" t="s">
        <v>409</v>
      </c>
      <c r="AE57" s="251"/>
      <c r="AF57" s="251"/>
      <c r="AG57" s="235" t="s">
        <v>421</v>
      </c>
      <c r="AH57" s="251"/>
      <c r="AI57" s="251"/>
      <c r="AJ57" s="251"/>
      <c r="AK57" s="251" t="s">
        <v>410</v>
      </c>
      <c r="AL57" s="251"/>
      <c r="AM57" s="235" t="s">
        <v>422</v>
      </c>
      <c r="AN57" s="251"/>
      <c r="AO57" s="251"/>
      <c r="AP57" s="251"/>
      <c r="AQ57" s="251"/>
      <c r="AR57" s="251" t="s">
        <v>411</v>
      </c>
      <c r="AS57" s="235" t="s">
        <v>423</v>
      </c>
      <c r="AT57" s="251"/>
      <c r="AU57" s="251"/>
      <c r="AV57" s="251"/>
      <c r="AW57" s="251"/>
      <c r="AX57" s="419"/>
    </row>
    <row r="58" spans="1:50" ht="27.75" customHeight="1">
      <c r="A58" s="146" t="str">
        <f aca="true" t="shared" si="12" ref="A58:E61">A23</f>
        <v>YOKOHAMA TRADER / 2407N</v>
      </c>
      <c r="B58" s="147">
        <f t="shared" si="12"/>
        <v>45403</v>
      </c>
      <c r="C58" s="91">
        <f t="shared" si="12"/>
        <v>1700</v>
      </c>
      <c r="D58" s="147">
        <f t="shared" si="12"/>
        <v>45404</v>
      </c>
      <c r="E58" s="147">
        <f t="shared" si="12"/>
        <v>45405</v>
      </c>
      <c r="F58" s="361">
        <f aca="true" t="shared" si="13" ref="F58:F63">F31</f>
        <v>45407</v>
      </c>
      <c r="G58" s="251">
        <f>$F58+(VLOOKUP(WEEKDAY(F58),DATA!A30:AR37,4,FALSE))</f>
        <v>45411</v>
      </c>
      <c r="H58" s="251"/>
      <c r="I58" s="357">
        <f>$F58+(VLOOKUP(WEEKDAY(F58),DATA!A30:AR37,4,FALSE))</f>
        <v>45411</v>
      </c>
      <c r="J58" s="358"/>
      <c r="K58" s="358"/>
      <c r="L58" s="358"/>
      <c r="M58" s="358"/>
      <c r="N58" s="360"/>
      <c r="O58" s="357">
        <f>$F58+(VLOOKUP(WEEKDAY(F58),DATA!A30:AR37,41,FALSE))</f>
        <v>45411</v>
      </c>
      <c r="P58" s="358"/>
      <c r="Q58" s="358"/>
      <c r="R58" s="358"/>
      <c r="S58" s="358"/>
      <c r="T58" s="360"/>
      <c r="U58" s="357">
        <f>$F58+(VLOOKUP(WEEKDAY(F58),DATA!A30:AR37,43,FALSE))</f>
        <v>45415</v>
      </c>
      <c r="V58" s="358"/>
      <c r="W58" s="358"/>
      <c r="X58" s="358"/>
      <c r="Y58" s="358"/>
      <c r="Z58" s="360"/>
      <c r="AA58" s="357">
        <f>$F58+(VLOOKUP(WEEKDAY(F58),DATA!A30:AR37,7,FALSE))</f>
        <v>45415</v>
      </c>
      <c r="AB58" s="358"/>
      <c r="AC58" s="358"/>
      <c r="AD58" s="358"/>
      <c r="AE58" s="358"/>
      <c r="AF58" s="360"/>
      <c r="AG58" s="357">
        <f>$F58+(VLOOKUP(WEEKDAY(F58),DATA!A30:AR37,42,FALSE))</f>
        <v>45418</v>
      </c>
      <c r="AH58" s="358"/>
      <c r="AI58" s="358"/>
      <c r="AJ58" s="358"/>
      <c r="AK58" s="358"/>
      <c r="AL58" s="360"/>
      <c r="AM58" s="357">
        <f>$F58+(VLOOKUP(WEEKDAY(F58),DATA!A30:AR37,15,FALSE))</f>
        <v>45411</v>
      </c>
      <c r="AN58" s="358"/>
      <c r="AO58" s="358"/>
      <c r="AP58" s="358"/>
      <c r="AQ58" s="358"/>
      <c r="AR58" s="360"/>
      <c r="AS58" s="357">
        <f>$F58+(VLOOKUP(WEEKDAY(F58),DATA!A30:AR37,17,FALSE))</f>
        <v>45411</v>
      </c>
      <c r="AT58" s="358"/>
      <c r="AU58" s="358"/>
      <c r="AV58" s="358"/>
      <c r="AW58" s="358"/>
      <c r="AX58" s="359"/>
    </row>
    <row r="59" spans="1:50" ht="27.75" customHeight="1">
      <c r="A59" s="146" t="str">
        <f t="shared" si="12"/>
        <v>KMTC PUSAN / 2404N</v>
      </c>
      <c r="B59" s="147">
        <f t="shared" si="12"/>
        <v>45404</v>
      </c>
      <c r="C59" s="91">
        <f t="shared" si="12"/>
        <v>2300</v>
      </c>
      <c r="D59" s="147">
        <f t="shared" si="12"/>
        <v>45405</v>
      </c>
      <c r="E59" s="147">
        <f t="shared" si="12"/>
        <v>45406</v>
      </c>
      <c r="F59" s="361">
        <f t="shared" si="13"/>
        <v>45410</v>
      </c>
      <c r="G59" s="251">
        <f>$F59+(VLOOKUP(WEEKDAY(F59),DATA!A31:AR38,4,FALSE))</f>
        <v>45415</v>
      </c>
      <c r="H59" s="251"/>
      <c r="I59" s="357">
        <f>$F59+(VLOOKUP(WEEKDAY(F59),DATA!A30:AR37,4,FALSE))</f>
        <v>45415</v>
      </c>
      <c r="J59" s="358"/>
      <c r="K59" s="358"/>
      <c r="L59" s="358"/>
      <c r="M59" s="358"/>
      <c r="N59" s="360"/>
      <c r="O59" s="357">
        <f>$F59+(VLOOKUP(WEEKDAY(F59),DATA!A30:AR37,41,FALSE))</f>
        <v>45418</v>
      </c>
      <c r="P59" s="358"/>
      <c r="Q59" s="358"/>
      <c r="R59" s="358"/>
      <c r="S59" s="358"/>
      <c r="T59" s="360"/>
      <c r="U59" s="357">
        <f>$F59+(VLOOKUP(WEEKDAY(F59),DATA!A30:AR37,43,FALSE))</f>
        <v>45415</v>
      </c>
      <c r="V59" s="358"/>
      <c r="W59" s="358"/>
      <c r="X59" s="358"/>
      <c r="Y59" s="358"/>
      <c r="Z59" s="360"/>
      <c r="AA59" s="357">
        <f>$F59+(VLOOKUP(WEEKDAY(F59),DATA!A30:AR37,7,FALSE))</f>
        <v>45415</v>
      </c>
      <c r="AB59" s="358"/>
      <c r="AC59" s="358"/>
      <c r="AD59" s="358"/>
      <c r="AE59" s="358"/>
      <c r="AF59" s="360"/>
      <c r="AG59" s="357">
        <f>$F59+(VLOOKUP(WEEKDAY(F59),DATA!A30:AR37,42,FALSE))</f>
        <v>45418</v>
      </c>
      <c r="AH59" s="358"/>
      <c r="AI59" s="358"/>
      <c r="AJ59" s="358"/>
      <c r="AK59" s="358"/>
      <c r="AL59" s="360"/>
      <c r="AM59" s="357">
        <f>$F59+(VLOOKUP(WEEKDAY(F59),DATA!A30:AR37,15,FALSE))</f>
        <v>45415</v>
      </c>
      <c r="AN59" s="358"/>
      <c r="AO59" s="358"/>
      <c r="AP59" s="358"/>
      <c r="AQ59" s="358"/>
      <c r="AR59" s="360"/>
      <c r="AS59" s="357">
        <f>$F59+(VLOOKUP(WEEKDAY(F59),DATA!A30:AR37,17,FALSE))</f>
        <v>45414</v>
      </c>
      <c r="AT59" s="358"/>
      <c r="AU59" s="358"/>
      <c r="AV59" s="358"/>
      <c r="AW59" s="358"/>
      <c r="AX59" s="359"/>
    </row>
    <row r="60" spans="1:50" ht="27.75" customHeight="1">
      <c r="A60" s="146" t="str">
        <f t="shared" si="12"/>
        <v>SAWASDEE XIAMEN / 2404N</v>
      </c>
      <c r="B60" s="147">
        <f t="shared" si="12"/>
        <v>45405</v>
      </c>
      <c r="C60" s="91">
        <f t="shared" si="12"/>
        <v>2300</v>
      </c>
      <c r="D60" s="147">
        <f t="shared" si="12"/>
        <v>45406</v>
      </c>
      <c r="E60" s="147">
        <f t="shared" si="12"/>
        <v>45407</v>
      </c>
      <c r="F60" s="361">
        <f t="shared" si="13"/>
        <v>45412</v>
      </c>
      <c r="G60" s="251">
        <f>$F60+(VLOOKUP(WEEKDAY(F60),DATA!A32:AR39,4,FALSE))</f>
        <v>45418</v>
      </c>
      <c r="H60" s="251"/>
      <c r="I60" s="357">
        <f>$F60+(VLOOKUP(WEEKDAY(F60),DATA!A30:AR37,4,FALSE))</f>
        <v>45418</v>
      </c>
      <c r="J60" s="358"/>
      <c r="K60" s="358"/>
      <c r="L60" s="358"/>
      <c r="M60" s="358"/>
      <c r="N60" s="360"/>
      <c r="O60" s="357">
        <f>$F60+(VLOOKUP(WEEKDAY(F60),DATA!A30:AR37,41,FALSE))</f>
        <v>45418</v>
      </c>
      <c r="P60" s="358"/>
      <c r="Q60" s="358"/>
      <c r="R60" s="358"/>
      <c r="S60" s="358"/>
      <c r="T60" s="360"/>
      <c r="U60" s="357">
        <f>$F60+(VLOOKUP(WEEKDAY(F60),DATA!A30:AR37,43,FALSE))</f>
        <v>45422</v>
      </c>
      <c r="V60" s="358"/>
      <c r="W60" s="358"/>
      <c r="X60" s="358"/>
      <c r="Y60" s="358"/>
      <c r="Z60" s="360"/>
      <c r="AA60" s="357">
        <f>$F60+(VLOOKUP(WEEKDAY(F60),DATA!A30:AR37,7,FALSE))</f>
        <v>45422</v>
      </c>
      <c r="AB60" s="358"/>
      <c r="AC60" s="358"/>
      <c r="AD60" s="358"/>
      <c r="AE60" s="358"/>
      <c r="AF60" s="360"/>
      <c r="AG60" s="357">
        <f>$F60+(VLOOKUP(WEEKDAY(F60),DATA!A30:AR37,42,FALSE))</f>
        <v>45425</v>
      </c>
      <c r="AH60" s="358"/>
      <c r="AI60" s="358"/>
      <c r="AJ60" s="358"/>
      <c r="AK60" s="358"/>
      <c r="AL60" s="360"/>
      <c r="AM60" s="357">
        <f>$F60+(VLOOKUP(WEEKDAY(F60),DATA!A30:AR37,15,FALSE))</f>
        <v>45418</v>
      </c>
      <c r="AN60" s="358"/>
      <c r="AO60" s="358"/>
      <c r="AP60" s="358"/>
      <c r="AQ60" s="358"/>
      <c r="AR60" s="360"/>
      <c r="AS60" s="357">
        <f>$F60+(VLOOKUP(WEEKDAY(F60),DATA!A30:AR37,17,FALSE))</f>
        <v>45415</v>
      </c>
      <c r="AT60" s="358"/>
      <c r="AU60" s="358"/>
      <c r="AV60" s="358"/>
      <c r="AW60" s="358"/>
      <c r="AX60" s="359"/>
    </row>
    <row r="61" spans="1:51" ht="27.75" customHeight="1">
      <c r="A61" s="146" t="str">
        <f t="shared" si="12"/>
        <v>HEUNG-A AKITA / 2407N</v>
      </c>
      <c r="B61" s="147">
        <f t="shared" si="12"/>
        <v>45408</v>
      </c>
      <c r="C61" s="91">
        <f t="shared" si="12"/>
        <v>2300</v>
      </c>
      <c r="D61" s="147">
        <f t="shared" si="12"/>
        <v>45409</v>
      </c>
      <c r="E61" s="147">
        <f t="shared" si="12"/>
        <v>45410</v>
      </c>
      <c r="F61" s="361">
        <f t="shared" si="13"/>
        <v>45413</v>
      </c>
      <c r="G61" s="251">
        <f>$F61+(VLOOKUP(WEEKDAY(F61),DATA!A33:AR40,4,FALSE))</f>
        <v>45418</v>
      </c>
      <c r="H61" s="251"/>
      <c r="I61" s="357">
        <f>$F61+(VLOOKUP(WEEKDAY(F61),DATA!A30:AR37,4,FALSE))</f>
        <v>45418</v>
      </c>
      <c r="J61" s="358"/>
      <c r="K61" s="358"/>
      <c r="L61" s="358"/>
      <c r="M61" s="358"/>
      <c r="N61" s="360"/>
      <c r="O61" s="357">
        <f>$F61+(VLOOKUP(WEEKDAY(F61),DATA!A30:AR37,41,FALSE))</f>
        <v>45418</v>
      </c>
      <c r="P61" s="358"/>
      <c r="Q61" s="358"/>
      <c r="R61" s="358"/>
      <c r="S61" s="358"/>
      <c r="T61" s="360"/>
      <c r="U61" s="357">
        <f>$F61+(VLOOKUP(WEEKDAY(F61),DATA!A30:AR37,43,FALSE))</f>
        <v>45422</v>
      </c>
      <c r="V61" s="358"/>
      <c r="W61" s="358"/>
      <c r="X61" s="358"/>
      <c r="Y61" s="358"/>
      <c r="Z61" s="360"/>
      <c r="AA61" s="357">
        <f>$F61+(VLOOKUP(WEEKDAY(F61),DATA!A30:AR37,7,FALSE))</f>
        <v>45422</v>
      </c>
      <c r="AB61" s="358"/>
      <c r="AC61" s="358"/>
      <c r="AD61" s="358"/>
      <c r="AE61" s="358"/>
      <c r="AF61" s="360"/>
      <c r="AG61" s="357">
        <f>$F61+(VLOOKUP(WEEKDAY(F61),DATA!A30:AR37,42,FALSE))</f>
        <v>45425</v>
      </c>
      <c r="AH61" s="358"/>
      <c r="AI61" s="358"/>
      <c r="AJ61" s="358"/>
      <c r="AK61" s="358"/>
      <c r="AL61" s="360"/>
      <c r="AM61" s="357">
        <f>$F61+(VLOOKUP(WEEKDAY(F61),DATA!A30:AR37,15,FALSE))</f>
        <v>45418</v>
      </c>
      <c r="AN61" s="358"/>
      <c r="AO61" s="358"/>
      <c r="AP61" s="358"/>
      <c r="AQ61" s="358"/>
      <c r="AR61" s="360"/>
      <c r="AS61" s="357">
        <f>$F61+(VLOOKUP(WEEKDAY(F61),DATA!A30:AR37,17,FALSE))</f>
        <v>45418</v>
      </c>
      <c r="AT61" s="358"/>
      <c r="AU61" s="358"/>
      <c r="AV61" s="358"/>
      <c r="AW61" s="358"/>
      <c r="AX61" s="359"/>
      <c r="AY61" s="140"/>
    </row>
    <row r="62" spans="1:51" ht="27.75" customHeight="1">
      <c r="A62" s="146" t="str">
        <f aca="true" t="shared" si="14" ref="A62:E63">A27</f>
        <v>KMTC TOKYO / 2404N</v>
      </c>
      <c r="B62" s="147">
        <f t="shared" si="14"/>
        <v>45409</v>
      </c>
      <c r="C62" s="91">
        <f t="shared" si="14"/>
        <v>2300</v>
      </c>
      <c r="D62" s="147">
        <f t="shared" si="14"/>
        <v>45410</v>
      </c>
      <c r="E62" s="147">
        <f t="shared" si="14"/>
        <v>45411</v>
      </c>
      <c r="F62" s="361">
        <f t="shared" si="13"/>
        <v>45414</v>
      </c>
      <c r="G62" s="251">
        <f>$F62+(VLOOKUP(WEEKDAY(F62),DATA!A34:AR41,4,FALSE))</f>
        <v>45418</v>
      </c>
      <c r="H62" s="251"/>
      <c r="I62" s="357">
        <f>$F62+(VLOOKUP(WEEKDAY(F62),DATA!A30:AR37,4,FALSE))</f>
        <v>45418</v>
      </c>
      <c r="J62" s="358"/>
      <c r="K62" s="358"/>
      <c r="L62" s="358"/>
      <c r="M62" s="358"/>
      <c r="N62" s="360"/>
      <c r="O62" s="357">
        <f>$F62+(VLOOKUP(WEEKDAY(F62),DATA!A30:AR37,41,FALSE))</f>
        <v>45418</v>
      </c>
      <c r="P62" s="358"/>
      <c r="Q62" s="358"/>
      <c r="R62" s="358"/>
      <c r="S62" s="358"/>
      <c r="T62" s="360"/>
      <c r="U62" s="357">
        <f>$F62+(VLOOKUP(WEEKDAY(F62),DATA!A30:AR37,43,FALSE))</f>
        <v>45422</v>
      </c>
      <c r="V62" s="358"/>
      <c r="W62" s="358"/>
      <c r="X62" s="358"/>
      <c r="Y62" s="358"/>
      <c r="Z62" s="360"/>
      <c r="AA62" s="357">
        <f>$F62+(VLOOKUP(WEEKDAY(F62),DATA!A30:AR37,7,FALSE))</f>
        <v>45422</v>
      </c>
      <c r="AB62" s="358"/>
      <c r="AC62" s="358"/>
      <c r="AD62" s="358"/>
      <c r="AE62" s="358"/>
      <c r="AF62" s="360"/>
      <c r="AG62" s="357">
        <f>$F62+(VLOOKUP(WEEKDAY(F62),DATA!A30:AR37,42,FALSE))</f>
        <v>45425</v>
      </c>
      <c r="AH62" s="358"/>
      <c r="AI62" s="358"/>
      <c r="AJ62" s="358"/>
      <c r="AK62" s="358"/>
      <c r="AL62" s="360"/>
      <c r="AM62" s="357">
        <f>$F62+(VLOOKUP(WEEKDAY(F62),DATA!A30:AR37,15,FALSE))</f>
        <v>45418</v>
      </c>
      <c r="AN62" s="358"/>
      <c r="AO62" s="358"/>
      <c r="AP62" s="358"/>
      <c r="AQ62" s="358"/>
      <c r="AR62" s="360"/>
      <c r="AS62" s="357">
        <f>$F62+(VLOOKUP(WEEKDAY(F62),DATA!A30:AR37,17,FALSE))</f>
        <v>45418</v>
      </c>
      <c r="AT62" s="358"/>
      <c r="AU62" s="358"/>
      <c r="AV62" s="358"/>
      <c r="AW62" s="358"/>
      <c r="AX62" s="359"/>
      <c r="AY62" s="140"/>
    </row>
    <row r="63" spans="1:50" ht="27.75" customHeight="1" thickBot="1">
      <c r="A63" s="148" t="str">
        <f t="shared" si="14"/>
        <v>BALTIC WEST / 2403N</v>
      </c>
      <c r="B63" s="149">
        <f t="shared" si="14"/>
        <v>45410</v>
      </c>
      <c r="C63" s="150">
        <f t="shared" si="14"/>
        <v>2300</v>
      </c>
      <c r="D63" s="149">
        <f t="shared" si="14"/>
        <v>45411</v>
      </c>
      <c r="E63" s="149">
        <f t="shared" si="14"/>
        <v>45412</v>
      </c>
      <c r="F63" s="365">
        <f t="shared" si="13"/>
        <v>45416</v>
      </c>
      <c r="G63" s="366">
        <f>$F63+(VLOOKUP(WEEKDAY(F63),DATA!A35:AR42,4,FALSE))</f>
        <v>45420</v>
      </c>
      <c r="H63" s="366"/>
      <c r="I63" s="362">
        <f>$F63+(VLOOKUP(WEEKDAY(F63),DATA!A30:AR37,4,FALSE))</f>
        <v>45420</v>
      </c>
      <c r="J63" s="363"/>
      <c r="K63" s="363"/>
      <c r="L63" s="363"/>
      <c r="M63" s="363"/>
      <c r="N63" s="364"/>
      <c r="O63" s="362">
        <f>$F63+(VLOOKUP(WEEKDAY(F63),DATA!A30:AR37,41,FALSE))</f>
        <v>45423</v>
      </c>
      <c r="P63" s="363"/>
      <c r="Q63" s="363"/>
      <c r="R63" s="363"/>
      <c r="S63" s="363"/>
      <c r="T63" s="364"/>
      <c r="U63" s="362">
        <f>$F63+(VLOOKUP(WEEKDAY(F63),DATA!A30:AR37,43,FALSE))</f>
        <v>45422</v>
      </c>
      <c r="V63" s="363"/>
      <c r="W63" s="363"/>
      <c r="X63" s="363"/>
      <c r="Y63" s="363"/>
      <c r="Z63" s="364"/>
      <c r="AA63" s="362">
        <f>$F63+(VLOOKUP(WEEKDAY(F63),DATA!A30:AR37,7,FALSE))</f>
        <v>45422</v>
      </c>
      <c r="AB63" s="363"/>
      <c r="AC63" s="363"/>
      <c r="AD63" s="363"/>
      <c r="AE63" s="363"/>
      <c r="AF63" s="364"/>
      <c r="AG63" s="362">
        <f>$F63+(VLOOKUP(WEEKDAY(F63),DATA!A30:AR37,42,FALSE))</f>
        <v>45425</v>
      </c>
      <c r="AH63" s="363"/>
      <c r="AI63" s="363"/>
      <c r="AJ63" s="363"/>
      <c r="AK63" s="363"/>
      <c r="AL63" s="364"/>
      <c r="AM63" s="362">
        <f>$F63+(VLOOKUP(WEEKDAY(F63),DATA!A30:AR37,15,FALSE))</f>
        <v>45422</v>
      </c>
      <c r="AN63" s="363"/>
      <c r="AO63" s="363"/>
      <c r="AP63" s="363"/>
      <c r="AQ63" s="363"/>
      <c r="AR63" s="364"/>
      <c r="AS63" s="362">
        <f>$F63+(VLOOKUP(WEEKDAY(F63),DATA!A30:AR37,17,FALSE))</f>
        <v>45420</v>
      </c>
      <c r="AT63" s="363"/>
      <c r="AU63" s="363"/>
      <c r="AV63" s="363"/>
      <c r="AW63" s="363"/>
      <c r="AX63" s="370"/>
    </row>
    <row r="64" spans="1:50" ht="21" customHeight="1">
      <c r="A64" s="378" t="s">
        <v>0</v>
      </c>
      <c r="B64" s="380" t="s">
        <v>229</v>
      </c>
      <c r="C64" s="380"/>
      <c r="D64" s="381" t="s">
        <v>226</v>
      </c>
      <c r="E64" s="382"/>
      <c r="F64" s="381" t="s">
        <v>1</v>
      </c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4"/>
    </row>
    <row r="65" spans="1:50" s="151" customFormat="1" ht="36.75" customHeight="1">
      <c r="A65" s="379"/>
      <c r="B65" s="93" t="s">
        <v>189</v>
      </c>
      <c r="C65" s="93" t="s">
        <v>227</v>
      </c>
      <c r="D65" s="93" t="s">
        <v>1</v>
      </c>
      <c r="E65" s="93" t="s">
        <v>8</v>
      </c>
      <c r="F65" s="367" t="s">
        <v>230</v>
      </c>
      <c r="G65" s="251"/>
      <c r="H65" s="251"/>
      <c r="I65" s="235" t="s">
        <v>412</v>
      </c>
      <c r="J65" s="236"/>
      <c r="K65" s="236" t="s">
        <v>407</v>
      </c>
      <c r="L65" s="236"/>
      <c r="M65" s="236"/>
      <c r="N65" s="236" t="s">
        <v>408</v>
      </c>
      <c r="O65" s="371"/>
      <c r="P65" s="235" t="s">
        <v>413</v>
      </c>
      <c r="Q65" s="236"/>
      <c r="R65" s="236" t="s">
        <v>409</v>
      </c>
      <c r="S65" s="236"/>
      <c r="T65" s="236"/>
      <c r="U65" s="236" t="s">
        <v>410</v>
      </c>
      <c r="V65" s="371"/>
      <c r="W65" s="235" t="s">
        <v>390</v>
      </c>
      <c r="X65" s="236"/>
      <c r="Y65" s="236" t="s">
        <v>411</v>
      </c>
      <c r="Z65" s="236"/>
      <c r="AA65" s="236"/>
      <c r="AB65" s="236" t="s">
        <v>228</v>
      </c>
      <c r="AC65" s="371"/>
      <c r="AD65" s="367" t="s">
        <v>404</v>
      </c>
      <c r="AE65" s="368" t="s">
        <v>389</v>
      </c>
      <c r="AF65" s="368"/>
      <c r="AG65" s="368"/>
      <c r="AH65" s="368"/>
      <c r="AI65" s="368" t="s">
        <v>390</v>
      </c>
      <c r="AJ65" s="369"/>
      <c r="AK65" s="235" t="s">
        <v>242</v>
      </c>
      <c r="AL65" s="236" t="s">
        <v>404</v>
      </c>
      <c r="AM65" s="236"/>
      <c r="AN65" s="236"/>
      <c r="AO65" s="236"/>
      <c r="AP65" s="236"/>
      <c r="AQ65" s="371" t="s">
        <v>242</v>
      </c>
      <c r="AR65" s="235" t="s">
        <v>414</v>
      </c>
      <c r="AS65" s="236"/>
      <c r="AT65" s="236"/>
      <c r="AU65" s="236" t="s">
        <v>243</v>
      </c>
      <c r="AV65" s="236"/>
      <c r="AW65" s="236"/>
      <c r="AX65" s="237"/>
    </row>
    <row r="66" spans="1:50" ht="27.75" customHeight="1">
      <c r="A66" s="146" t="str">
        <f aca="true" t="shared" si="15" ref="A66:E71">A31</f>
        <v>YOKOHAMA TRADER / 2407N</v>
      </c>
      <c r="B66" s="147">
        <f t="shared" si="15"/>
        <v>45403</v>
      </c>
      <c r="C66" s="91">
        <f t="shared" si="15"/>
        <v>1700</v>
      </c>
      <c r="D66" s="147">
        <f t="shared" si="15"/>
        <v>45404</v>
      </c>
      <c r="E66" s="147">
        <f t="shared" si="15"/>
        <v>45405</v>
      </c>
      <c r="F66" s="361">
        <f aca="true" t="shared" si="16" ref="F66:F71">F23</f>
        <v>45407</v>
      </c>
      <c r="G66" s="251">
        <f>$F66+(VLOOKUP(WEEKDAY(F66),DATA!A38:AR45,4,FALSE))</f>
        <v>45407</v>
      </c>
      <c r="H66" s="251"/>
      <c r="I66" s="357">
        <f>$F58+(VLOOKUP(WEEKDAY(F58),DATA!A30:AS37,45,FALSE))</f>
        <v>45416</v>
      </c>
      <c r="J66" s="358"/>
      <c r="K66" s="358"/>
      <c r="L66" s="358"/>
      <c r="M66" s="358"/>
      <c r="N66" s="358"/>
      <c r="O66" s="360"/>
      <c r="P66" s="357">
        <f>$F58+(VLOOKUP(WEEKDAY(F58),DATA!A30:AR37,44,FALSE))</f>
        <v>45418</v>
      </c>
      <c r="Q66" s="358"/>
      <c r="R66" s="358"/>
      <c r="S66" s="358"/>
      <c r="T66" s="358"/>
      <c r="U66" s="358"/>
      <c r="V66" s="360"/>
      <c r="W66" s="357">
        <f>$F58+(VLOOKUP(WEEKDAY(F58),DATA!A30:AR37,40,FALSE))</f>
        <v>45414</v>
      </c>
      <c r="X66" s="358"/>
      <c r="Y66" s="358"/>
      <c r="Z66" s="358"/>
      <c r="AA66" s="358"/>
      <c r="AB66" s="358"/>
      <c r="AC66" s="360"/>
      <c r="AD66" s="357">
        <f>$F58+(VLOOKUP(WEEKDAY(F58),DATA!A30:AR37,24,FALSE))</f>
        <v>45413</v>
      </c>
      <c r="AE66" s="358"/>
      <c r="AF66" s="358"/>
      <c r="AG66" s="358"/>
      <c r="AH66" s="358"/>
      <c r="AI66" s="358"/>
      <c r="AJ66" s="360"/>
      <c r="AK66" s="357">
        <f>$F58+(VLOOKUP(WEEKDAY(F58),DATA!A30:AR37,23,FALSE))</f>
        <v>45412</v>
      </c>
      <c r="AL66" s="358"/>
      <c r="AM66" s="358"/>
      <c r="AN66" s="358"/>
      <c r="AO66" s="358"/>
      <c r="AP66" s="358"/>
      <c r="AQ66" s="360"/>
      <c r="AR66" s="357">
        <f>$F58+(VLOOKUP(WEEKDAY(F58),DATA!A30:AR37,36,FALSE))</f>
        <v>45411</v>
      </c>
      <c r="AS66" s="358"/>
      <c r="AT66" s="358"/>
      <c r="AU66" s="358"/>
      <c r="AV66" s="358"/>
      <c r="AW66" s="358"/>
      <c r="AX66" s="359"/>
    </row>
    <row r="67" spans="1:50" ht="27.75" customHeight="1">
      <c r="A67" s="146" t="str">
        <f t="shared" si="15"/>
        <v>KMTC PUSAN / 2404N</v>
      </c>
      <c r="B67" s="147">
        <f t="shared" si="15"/>
        <v>45404</v>
      </c>
      <c r="C67" s="91">
        <f t="shared" si="15"/>
        <v>2300</v>
      </c>
      <c r="D67" s="147">
        <f t="shared" si="15"/>
        <v>45405</v>
      </c>
      <c r="E67" s="147">
        <f t="shared" si="15"/>
        <v>45406</v>
      </c>
      <c r="F67" s="361">
        <f t="shared" si="16"/>
        <v>45410</v>
      </c>
      <c r="G67" s="251" t="e">
        <f>$F67+(VLOOKUP(WEEKDAY(F67),DATA!A39:AR46,4,FALSE))</f>
        <v>#N/A</v>
      </c>
      <c r="H67" s="251"/>
      <c r="I67" s="357">
        <f>$F59+(VLOOKUP(WEEKDAY(F59),DATA!A30:AS37,45,FALSE))</f>
        <v>45416</v>
      </c>
      <c r="J67" s="236"/>
      <c r="K67" s="236" t="e">
        <f>$F67+(VLOOKUP(WEEKDAY(F67),DATA!A39:AR46,40,FALSE))</f>
        <v>#N/A</v>
      </c>
      <c r="L67" s="236"/>
      <c r="M67" s="236"/>
      <c r="N67" s="236" t="e">
        <f>$F67+(VLOOKUP(WEEKDAY(F67),DATA!A39:AR46,43,FALSE))</f>
        <v>#N/A</v>
      </c>
      <c r="O67" s="371"/>
      <c r="P67" s="357">
        <f>$F59+(VLOOKUP(WEEKDAY(F59),DATA!A30:AR37,44,FALSE))</f>
        <v>45418</v>
      </c>
      <c r="Q67" s="236"/>
      <c r="R67" s="236" t="e">
        <f>$F67+(VLOOKUP(WEEKDAY(M67),DATA!H39:AY46,40,FALSE))</f>
        <v>#N/A</v>
      </c>
      <c r="S67" s="236"/>
      <c r="T67" s="236"/>
      <c r="U67" s="236" t="e">
        <f>$F67+(VLOOKUP(WEEKDAY(M67),DATA!H39:AY46,43,FALSE))</f>
        <v>#N/A</v>
      </c>
      <c r="V67" s="371"/>
      <c r="W67" s="357">
        <f>$F59+(VLOOKUP(WEEKDAY(F59),DATA!A30:AR37,40,FALSE))</f>
        <v>45421</v>
      </c>
      <c r="X67" s="236"/>
      <c r="Y67" s="236" t="e">
        <f>$F67+(VLOOKUP(WEEKDAY(T67),DATA!O39:BF46,40,FALSE))</f>
        <v>#N/A</v>
      </c>
      <c r="Z67" s="236"/>
      <c r="AA67" s="236"/>
      <c r="AB67" s="236" t="e">
        <f>$F67+(VLOOKUP(WEEKDAY(T67),DATA!O39:BF46,43,FALSE))</f>
        <v>#N/A</v>
      </c>
      <c r="AC67" s="371"/>
      <c r="AD67" s="357">
        <f>$F59+(VLOOKUP(WEEKDAY(F59),DATA!A30:AR37,24,FALSE))</f>
        <v>45417</v>
      </c>
      <c r="AE67" s="236"/>
      <c r="AF67" s="236" t="e">
        <f>$F67+(VLOOKUP(WEEKDAY(AA67),DATA!V39:BM46,40,FALSE))</f>
        <v>#N/A</v>
      </c>
      <c r="AG67" s="236"/>
      <c r="AH67" s="236"/>
      <c r="AI67" s="236" t="e">
        <f>$F67+(VLOOKUP(WEEKDAY(AA67),DATA!V39:BM46,43,FALSE))</f>
        <v>#N/A</v>
      </c>
      <c r="AJ67" s="371"/>
      <c r="AK67" s="357">
        <f>$F59+(VLOOKUP(WEEKDAY(F59),DATA!A30:AR37,23,FALSE))</f>
        <v>45415</v>
      </c>
      <c r="AL67" s="236"/>
      <c r="AM67" s="236">
        <f>$F67+(VLOOKUP(WEEKDAY(AH67),DATA!AC39:BT46,40,FALSE))</f>
        <v>45410</v>
      </c>
      <c r="AN67" s="236"/>
      <c r="AO67" s="236"/>
      <c r="AP67" s="236">
        <f>$F67+(VLOOKUP(WEEKDAY(AH67),DATA!AC39:BT46,43,FALSE))</f>
        <v>45410</v>
      </c>
      <c r="AQ67" s="371"/>
      <c r="AR67" s="357">
        <f>$F59+(VLOOKUP(WEEKDAY(F59),DATA!A30:AR37,36,FALSE))</f>
        <v>45415</v>
      </c>
      <c r="AS67" s="236"/>
      <c r="AT67" s="236" t="e">
        <f>$F67+(VLOOKUP(WEEKDAY(AO67),DATA!AJ39:CA46,40,FALSE))</f>
        <v>#N/A</v>
      </c>
      <c r="AU67" s="236"/>
      <c r="AV67" s="236"/>
      <c r="AW67" s="236" t="e">
        <f>$F67+(VLOOKUP(WEEKDAY(AO67),DATA!AJ39:CA46,43,FALSE))</f>
        <v>#N/A</v>
      </c>
      <c r="AX67" s="237"/>
    </row>
    <row r="68" spans="1:50" ht="27.75" customHeight="1">
      <c r="A68" s="146" t="str">
        <f t="shared" si="15"/>
        <v>SAWASDEE XIAMEN / 2404N</v>
      </c>
      <c r="B68" s="147">
        <f t="shared" si="15"/>
        <v>45405</v>
      </c>
      <c r="C68" s="91">
        <f t="shared" si="15"/>
        <v>2300</v>
      </c>
      <c r="D68" s="147">
        <f t="shared" si="15"/>
        <v>45406</v>
      </c>
      <c r="E68" s="147">
        <f t="shared" si="15"/>
        <v>45407</v>
      </c>
      <c r="F68" s="361">
        <f t="shared" si="16"/>
        <v>45412</v>
      </c>
      <c r="G68" s="251">
        <f>$F68+(VLOOKUP(WEEKDAY(F68),DATA!A40:AR47,4,FALSE))</f>
        <v>45412</v>
      </c>
      <c r="H68" s="251"/>
      <c r="I68" s="357">
        <f>$F60+(VLOOKUP(WEEKDAY(F60),DATA!A30:AS37,45,FALSE))</f>
        <v>45423</v>
      </c>
      <c r="J68" s="236"/>
      <c r="K68" s="236">
        <f>$F68+(VLOOKUP(WEEKDAY(F68),DATA!A40:AR47,40,FALSE))</f>
        <v>45412</v>
      </c>
      <c r="L68" s="236"/>
      <c r="M68" s="236"/>
      <c r="N68" s="236">
        <f>$F68+(VLOOKUP(WEEKDAY(F68),DATA!A40:AR47,43,FALSE))</f>
        <v>45412</v>
      </c>
      <c r="O68" s="371"/>
      <c r="P68" s="357">
        <f>$F60+(VLOOKUP(WEEKDAY(F60),DATA!A30:AR37,44,FALSE))</f>
        <v>45425</v>
      </c>
      <c r="Q68" s="236"/>
      <c r="R68" s="236" t="e">
        <f>$F68+(VLOOKUP(WEEKDAY(M68),DATA!H40:AY47,40,FALSE))</f>
        <v>#N/A</v>
      </c>
      <c r="S68" s="236"/>
      <c r="T68" s="236"/>
      <c r="U68" s="236" t="e">
        <f>$F68+(VLOOKUP(WEEKDAY(M68),DATA!H40:AY47,43,FALSE))</f>
        <v>#N/A</v>
      </c>
      <c r="V68" s="371"/>
      <c r="W68" s="357">
        <f>$F60+(VLOOKUP(WEEKDAY(F60),DATA!A30:AR37,40,FALSE))</f>
        <v>45421</v>
      </c>
      <c r="X68" s="236"/>
      <c r="Y68" s="236" t="e">
        <f>$F68+(VLOOKUP(WEEKDAY(T68),DATA!O40:BF47,40,FALSE))</f>
        <v>#N/A</v>
      </c>
      <c r="Z68" s="236"/>
      <c r="AA68" s="236"/>
      <c r="AB68" s="236" t="e">
        <f>$F68+(VLOOKUP(WEEKDAY(T68),DATA!O40:BF47,43,FALSE))</f>
        <v>#N/A</v>
      </c>
      <c r="AC68" s="371"/>
      <c r="AD68" s="357">
        <f>$F60+(VLOOKUP(WEEKDAY(F60),DATA!A30:AR37,24,FALSE))</f>
        <v>45420</v>
      </c>
      <c r="AE68" s="236"/>
      <c r="AF68" s="236" t="e">
        <f>$F68+(VLOOKUP(WEEKDAY(AA68),DATA!V40:BM47,40,FALSE))</f>
        <v>#N/A</v>
      </c>
      <c r="AG68" s="236"/>
      <c r="AH68" s="236"/>
      <c r="AI68" s="236" t="e">
        <f>$F68+(VLOOKUP(WEEKDAY(AA68),DATA!V40:BM47,43,FALSE))</f>
        <v>#N/A</v>
      </c>
      <c r="AJ68" s="371"/>
      <c r="AK68" s="357">
        <f>$F60+(VLOOKUP(WEEKDAY(F60),DATA!A30:AR37,23,FALSE))</f>
        <v>45419</v>
      </c>
      <c r="AL68" s="236"/>
      <c r="AM68" s="236">
        <f>$F68+(VLOOKUP(WEEKDAY(AH68),DATA!AC40:BT47,40,FALSE))</f>
        <v>45412</v>
      </c>
      <c r="AN68" s="236"/>
      <c r="AO68" s="236"/>
      <c r="AP68" s="236">
        <f>$F68+(VLOOKUP(WEEKDAY(AH68),DATA!AC40:BT47,43,FALSE))</f>
        <v>45412</v>
      </c>
      <c r="AQ68" s="371"/>
      <c r="AR68" s="357">
        <f>$F60+(VLOOKUP(WEEKDAY(F60),DATA!A30:AR37,36,FALSE))</f>
        <v>45418</v>
      </c>
      <c r="AS68" s="236"/>
      <c r="AT68" s="236" t="e">
        <f>$F68+(VLOOKUP(WEEKDAY(AO68),DATA!AJ40:CA47,40,FALSE))</f>
        <v>#N/A</v>
      </c>
      <c r="AU68" s="236"/>
      <c r="AV68" s="236"/>
      <c r="AW68" s="236" t="e">
        <f>$F68+(VLOOKUP(WEEKDAY(AO68),DATA!AJ40:CA47,43,FALSE))</f>
        <v>#N/A</v>
      </c>
      <c r="AX68" s="237"/>
    </row>
    <row r="69" spans="1:51" ht="27.75" customHeight="1">
      <c r="A69" s="146" t="str">
        <f t="shared" si="15"/>
        <v>HEUNG-A AKITA / 2407N</v>
      </c>
      <c r="B69" s="147">
        <f t="shared" si="15"/>
        <v>45408</v>
      </c>
      <c r="C69" s="91">
        <f t="shared" si="15"/>
        <v>2300</v>
      </c>
      <c r="D69" s="147">
        <f t="shared" si="15"/>
        <v>45409</v>
      </c>
      <c r="E69" s="147">
        <f t="shared" si="15"/>
        <v>45410</v>
      </c>
      <c r="F69" s="361">
        <f t="shared" si="16"/>
        <v>45413</v>
      </c>
      <c r="G69" s="251">
        <f>$F69+(VLOOKUP(WEEKDAY(F69),DATA!A41:AR48,4,FALSE))</f>
        <v>45413</v>
      </c>
      <c r="H69" s="251"/>
      <c r="I69" s="357">
        <f>$F61+(VLOOKUP(WEEKDAY(F61),DATA!A30:AS37,45,FALSE))</f>
        <v>45423</v>
      </c>
      <c r="J69" s="236"/>
      <c r="K69" s="236">
        <f>$F69+(VLOOKUP(WEEKDAY(F69),DATA!A41:AR48,40,FALSE))</f>
        <v>45413</v>
      </c>
      <c r="L69" s="236"/>
      <c r="M69" s="236"/>
      <c r="N69" s="236">
        <f>$F69+(VLOOKUP(WEEKDAY(F69),DATA!A41:AR48,43,FALSE))</f>
        <v>45413</v>
      </c>
      <c r="O69" s="371"/>
      <c r="P69" s="357">
        <f>$F61+(VLOOKUP(WEEKDAY(F61),DATA!A30:AR37,44,FALSE))</f>
        <v>45425</v>
      </c>
      <c r="Q69" s="236"/>
      <c r="R69" s="236" t="e">
        <f>$F69+(VLOOKUP(WEEKDAY(M69),DATA!H41:AY48,40,FALSE))</f>
        <v>#N/A</v>
      </c>
      <c r="S69" s="236"/>
      <c r="T69" s="236"/>
      <c r="U69" s="236" t="e">
        <f>$F69+(VLOOKUP(WEEKDAY(M69),DATA!H41:AY48,43,FALSE))</f>
        <v>#N/A</v>
      </c>
      <c r="V69" s="371"/>
      <c r="W69" s="357">
        <f>$F61+(VLOOKUP(WEEKDAY(F61),DATA!A30:AR37,40,FALSE))</f>
        <v>45421</v>
      </c>
      <c r="X69" s="236"/>
      <c r="Y69" s="236" t="e">
        <f>$F69+(VLOOKUP(WEEKDAY(T69),DATA!O41:BF48,40,FALSE))</f>
        <v>#N/A</v>
      </c>
      <c r="Z69" s="236"/>
      <c r="AA69" s="236"/>
      <c r="AB69" s="236" t="e">
        <f>$F69+(VLOOKUP(WEEKDAY(T69),DATA!O41:BF48,43,FALSE))</f>
        <v>#N/A</v>
      </c>
      <c r="AC69" s="371"/>
      <c r="AD69" s="357">
        <f>$F61+(VLOOKUP(WEEKDAY(F61),DATA!A30:AR37,24,FALSE))</f>
        <v>45419</v>
      </c>
      <c r="AE69" s="236"/>
      <c r="AF69" s="236" t="e">
        <f>$F69+(VLOOKUP(WEEKDAY(AA69),DATA!V41:BM48,40,FALSE))</f>
        <v>#N/A</v>
      </c>
      <c r="AG69" s="236"/>
      <c r="AH69" s="236"/>
      <c r="AI69" s="236" t="e">
        <f>$F69+(VLOOKUP(WEEKDAY(AA69),DATA!V41:BM48,43,FALSE))</f>
        <v>#N/A</v>
      </c>
      <c r="AJ69" s="371"/>
      <c r="AK69" s="357">
        <f>$F61+(VLOOKUP(WEEKDAY(F61),DATA!A30:AR37,23,FALSE))</f>
        <v>45419</v>
      </c>
      <c r="AL69" s="236"/>
      <c r="AM69" s="236">
        <f>$F69+(VLOOKUP(WEEKDAY(AH69),DATA!AC41:BT48,40,FALSE))</f>
        <v>45413</v>
      </c>
      <c r="AN69" s="236"/>
      <c r="AO69" s="236"/>
      <c r="AP69" s="236">
        <f>$F69+(VLOOKUP(WEEKDAY(AH69),DATA!AC41:BT48,43,FALSE))</f>
        <v>45413</v>
      </c>
      <c r="AQ69" s="371"/>
      <c r="AR69" s="357">
        <f>$F61+(VLOOKUP(WEEKDAY(F61),DATA!A30:AR37,36,FALSE))</f>
        <v>45418</v>
      </c>
      <c r="AS69" s="236"/>
      <c r="AT69" s="236" t="e">
        <f>$F69+(VLOOKUP(WEEKDAY(AO69),DATA!AJ41:CA48,40,FALSE))</f>
        <v>#N/A</v>
      </c>
      <c r="AU69" s="236"/>
      <c r="AV69" s="236"/>
      <c r="AW69" s="236" t="e">
        <f>$F69+(VLOOKUP(WEEKDAY(AO69),DATA!AJ41:CA48,43,FALSE))</f>
        <v>#N/A</v>
      </c>
      <c r="AX69" s="236"/>
      <c r="AY69" s="140"/>
    </row>
    <row r="70" spans="1:51" ht="27.75" customHeight="1">
      <c r="A70" s="146" t="str">
        <f t="shared" si="15"/>
        <v>KMTC TOKYO / 2404N</v>
      </c>
      <c r="B70" s="147">
        <f t="shared" si="15"/>
        <v>45409</v>
      </c>
      <c r="C70" s="91">
        <f t="shared" si="15"/>
        <v>2300</v>
      </c>
      <c r="D70" s="147">
        <f t="shared" si="15"/>
        <v>45410</v>
      </c>
      <c r="E70" s="147">
        <f t="shared" si="15"/>
        <v>45411</v>
      </c>
      <c r="F70" s="361">
        <f t="shared" si="16"/>
        <v>45414</v>
      </c>
      <c r="G70" s="251">
        <f>$F70+(VLOOKUP(WEEKDAY(F70),DATA!A42:AR49,4,FALSE))</f>
        <v>45414</v>
      </c>
      <c r="H70" s="251"/>
      <c r="I70" s="357">
        <f>$F62+(VLOOKUP(WEEKDAY(F62),DATA!A30:AS37,45,FALSE))</f>
        <v>45423</v>
      </c>
      <c r="J70" s="236"/>
      <c r="K70" s="236">
        <f>$F70+(VLOOKUP(WEEKDAY(F70),DATA!A42:AR49,40,FALSE))</f>
        <v>45414</v>
      </c>
      <c r="L70" s="236"/>
      <c r="M70" s="236"/>
      <c r="N70" s="236">
        <f>$F70+(VLOOKUP(WEEKDAY(F70),DATA!A42:AR49,43,FALSE))</f>
        <v>45414</v>
      </c>
      <c r="O70" s="371"/>
      <c r="P70" s="357">
        <f>$F62+(VLOOKUP(WEEKDAY(F62),DATA!A30:AR37,44,FALSE))</f>
        <v>45425</v>
      </c>
      <c r="Q70" s="236"/>
      <c r="R70" s="236" t="e">
        <f>$F70+(VLOOKUP(WEEKDAY(M70),DATA!H42:AY49,40,FALSE))</f>
        <v>#N/A</v>
      </c>
      <c r="S70" s="236"/>
      <c r="T70" s="236"/>
      <c r="U70" s="236" t="e">
        <f>$F70+(VLOOKUP(WEEKDAY(M70),DATA!H42:AY49,43,FALSE))</f>
        <v>#N/A</v>
      </c>
      <c r="V70" s="371"/>
      <c r="W70" s="357">
        <f>$F62+(VLOOKUP(WEEKDAY(F62),DATA!A30:AR37,40,FALSE))</f>
        <v>45421</v>
      </c>
      <c r="X70" s="236"/>
      <c r="Y70" s="236" t="e">
        <f>$F70+(VLOOKUP(WEEKDAY(T70),DATA!O42:BF49,40,FALSE))</f>
        <v>#N/A</v>
      </c>
      <c r="Z70" s="236"/>
      <c r="AA70" s="236"/>
      <c r="AB70" s="236" t="e">
        <f>$F70+(VLOOKUP(WEEKDAY(T70),DATA!O42:BF49,43,FALSE))</f>
        <v>#N/A</v>
      </c>
      <c r="AC70" s="371"/>
      <c r="AD70" s="357">
        <f>$F62+(VLOOKUP(WEEKDAY(F62),DATA!A30:AR37,24,FALSE))</f>
        <v>45420</v>
      </c>
      <c r="AE70" s="236"/>
      <c r="AF70" s="236" t="e">
        <f>$F70+(VLOOKUP(WEEKDAY(AA70),DATA!V42:BM49,40,FALSE))</f>
        <v>#N/A</v>
      </c>
      <c r="AG70" s="236"/>
      <c r="AH70" s="236"/>
      <c r="AI70" s="236" t="e">
        <f>$F70+(VLOOKUP(WEEKDAY(AA70),DATA!V42:BM49,43,FALSE))</f>
        <v>#N/A</v>
      </c>
      <c r="AJ70" s="371"/>
      <c r="AK70" s="357">
        <f>$F62+(VLOOKUP(WEEKDAY(F62),DATA!A30:AR37,23,FALSE))</f>
        <v>45419</v>
      </c>
      <c r="AL70" s="236"/>
      <c r="AM70" s="236">
        <f>$F70+(VLOOKUP(WEEKDAY(AH70),DATA!AC42:BT49,40,FALSE))</f>
        <v>45414</v>
      </c>
      <c r="AN70" s="236"/>
      <c r="AO70" s="236"/>
      <c r="AP70" s="236">
        <f>$F70+(VLOOKUP(WEEKDAY(AH70),DATA!AC42:BT49,43,FALSE))</f>
        <v>45414</v>
      </c>
      <c r="AQ70" s="371"/>
      <c r="AR70" s="357">
        <f>$F62+(VLOOKUP(WEEKDAY(F62),DATA!A30:AR37,36,FALSE))</f>
        <v>45418</v>
      </c>
      <c r="AS70" s="236"/>
      <c r="AT70" s="236">
        <f>$F70+(VLOOKUP(WEEKDAY(AO70),DATA!AJ42:CA49,40,FALSE))</f>
        <v>45414</v>
      </c>
      <c r="AU70" s="236"/>
      <c r="AV70" s="236"/>
      <c r="AW70" s="236">
        <f>$F70+(VLOOKUP(WEEKDAY(AO70),DATA!AJ42:CA49,43,FALSE))</f>
        <v>45414</v>
      </c>
      <c r="AX70" s="236"/>
      <c r="AY70" s="140"/>
    </row>
    <row r="71" spans="1:50" ht="27.75" customHeight="1" thickBot="1">
      <c r="A71" s="152" t="str">
        <f t="shared" si="15"/>
        <v>BALTIC WEST / 2403N</v>
      </c>
      <c r="B71" s="153">
        <f t="shared" si="15"/>
        <v>45410</v>
      </c>
      <c r="C71" s="154">
        <f t="shared" si="15"/>
        <v>2300</v>
      </c>
      <c r="D71" s="153">
        <f t="shared" si="15"/>
        <v>45411</v>
      </c>
      <c r="E71" s="153">
        <f t="shared" si="15"/>
        <v>45412</v>
      </c>
      <c r="F71" s="361">
        <f t="shared" si="16"/>
        <v>45416</v>
      </c>
      <c r="G71" s="251">
        <f>$F71+(VLOOKUP(WEEKDAY(F71),DATA!A43:AR50,4,FALSE))</f>
        <v>45416</v>
      </c>
      <c r="H71" s="251"/>
      <c r="I71" s="357">
        <f>$F63+(VLOOKUP(WEEKDAY(F63),DATA!A30:AS37,45,FALSE))</f>
        <v>45423</v>
      </c>
      <c r="J71" s="236"/>
      <c r="K71" s="236">
        <f>$F71+(VLOOKUP(WEEKDAY(F71),DATA!A43:AR50,40,FALSE))</f>
        <v>45416</v>
      </c>
      <c r="L71" s="236"/>
      <c r="M71" s="236"/>
      <c r="N71" s="236">
        <f>$F71+(VLOOKUP(WEEKDAY(F71),DATA!A43:AR50,43,FALSE))</f>
        <v>45416</v>
      </c>
      <c r="O71" s="371"/>
      <c r="P71" s="357">
        <f>$F63+(VLOOKUP(WEEKDAY(F63),DATA!A30:AR37,44,FALSE))</f>
        <v>45425</v>
      </c>
      <c r="Q71" s="236"/>
      <c r="R71" s="236" t="e">
        <f>$F71+(VLOOKUP(WEEKDAY(M71),DATA!H43:AY50,40,FALSE))</f>
        <v>#N/A</v>
      </c>
      <c r="S71" s="236"/>
      <c r="T71" s="236"/>
      <c r="U71" s="236" t="e">
        <f>$F71+(VLOOKUP(WEEKDAY(M71),DATA!H43:AY50,43,FALSE))</f>
        <v>#N/A</v>
      </c>
      <c r="V71" s="371"/>
      <c r="W71" s="357">
        <f>$F63+(VLOOKUP(WEEKDAY(F63),DATA!A30:AR37,40,FALSE))</f>
        <v>45421</v>
      </c>
      <c r="X71" s="236"/>
      <c r="Y71" s="236" t="e">
        <f>$F71+(VLOOKUP(WEEKDAY(T71),DATA!O43:BF50,40,FALSE))</f>
        <v>#N/A</v>
      </c>
      <c r="Z71" s="236"/>
      <c r="AA71" s="236"/>
      <c r="AB71" s="236" t="e">
        <f>$F71+(VLOOKUP(WEEKDAY(T71),DATA!O43:BF50,43,FALSE))</f>
        <v>#N/A</v>
      </c>
      <c r="AC71" s="371"/>
      <c r="AD71" s="357">
        <f>$F63+(VLOOKUP(WEEKDAY(F63),DATA!A30:AR37,24,FALSE))</f>
        <v>45424</v>
      </c>
      <c r="AE71" s="236"/>
      <c r="AF71" s="236" t="e">
        <f>$F71+(VLOOKUP(WEEKDAY(AA71),DATA!V43:BM50,40,FALSE))</f>
        <v>#N/A</v>
      </c>
      <c r="AG71" s="236"/>
      <c r="AH71" s="236"/>
      <c r="AI71" s="236" t="e">
        <f>$F71+(VLOOKUP(WEEKDAY(AA71),DATA!V43:BM50,43,FALSE))</f>
        <v>#N/A</v>
      </c>
      <c r="AJ71" s="371"/>
      <c r="AK71" s="357">
        <f>$F63+(VLOOKUP(WEEKDAY(F63),DATA!A30:AR37,23,FALSE))</f>
        <v>45422</v>
      </c>
      <c r="AL71" s="236"/>
      <c r="AM71" s="236">
        <f>$F71+(VLOOKUP(WEEKDAY(AH71),DATA!AC43:BT50,40,FALSE))</f>
        <v>45416</v>
      </c>
      <c r="AN71" s="236"/>
      <c r="AO71" s="236"/>
      <c r="AP71" s="236">
        <f>$F71+(VLOOKUP(WEEKDAY(AH71),DATA!AC43:BT50,43,FALSE))</f>
        <v>45416</v>
      </c>
      <c r="AQ71" s="371"/>
      <c r="AR71" s="362">
        <f>$F63+(VLOOKUP(WEEKDAY(F63),DATA!A30:AR37,36,FALSE))</f>
        <v>45422</v>
      </c>
      <c r="AS71" s="372"/>
      <c r="AT71" s="372">
        <f>$F71+(VLOOKUP(WEEKDAY(AO71),DATA!AJ43:CA50,40,FALSE))</f>
        <v>45416</v>
      </c>
      <c r="AU71" s="372"/>
      <c r="AV71" s="372"/>
      <c r="AW71" s="372">
        <f>$F71+(VLOOKUP(WEEKDAY(AO71),DATA!AJ43:CA50,43,FALSE))</f>
        <v>45416</v>
      </c>
      <c r="AX71" s="373"/>
    </row>
    <row r="72" spans="1:50" ht="24.75" customHeight="1">
      <c r="A72" s="391" t="s">
        <v>244</v>
      </c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3"/>
    </row>
    <row r="73" spans="1:50" ht="24.75" customHeight="1" thickBot="1">
      <c r="A73" s="411" t="s">
        <v>245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2"/>
      <c r="AS73" s="412"/>
      <c r="AT73" s="412"/>
      <c r="AU73" s="412"/>
      <c r="AV73" s="412"/>
      <c r="AW73" s="412"/>
      <c r="AX73" s="413"/>
    </row>
    <row r="74" ht="15" customHeight="1"/>
  </sheetData>
  <sheetProtection/>
  <mergeCells count="353">
    <mergeCell ref="AU32:AX32"/>
    <mergeCell ref="AQ32:AT32"/>
    <mergeCell ref="AM32:AP32"/>
    <mergeCell ref="AU27:AX27"/>
    <mergeCell ref="AQ28:AT28"/>
    <mergeCell ref="AQ27:AT27"/>
    <mergeCell ref="AU31:AX31"/>
    <mergeCell ref="AU28:AX28"/>
    <mergeCell ref="AU30:AX30"/>
    <mergeCell ref="AM27:AP27"/>
    <mergeCell ref="AM35:AP35"/>
    <mergeCell ref="AM28:AP28"/>
    <mergeCell ref="AM31:AP31"/>
    <mergeCell ref="AA32:AD32"/>
    <mergeCell ref="AE28:AH28"/>
    <mergeCell ref="AE30:AH30"/>
    <mergeCell ref="AA28:AD28"/>
    <mergeCell ref="AA31:AD31"/>
    <mergeCell ref="AI28:AL28"/>
    <mergeCell ref="AI31:AL31"/>
    <mergeCell ref="AI30:AL30"/>
    <mergeCell ref="AI32:AL32"/>
    <mergeCell ref="AU34:AX34"/>
    <mergeCell ref="AA33:AD33"/>
    <mergeCell ref="AE33:AH33"/>
    <mergeCell ref="AE32:AH32"/>
    <mergeCell ref="AM34:AP34"/>
    <mergeCell ref="AI34:AL34"/>
    <mergeCell ref="AE34:AH34"/>
    <mergeCell ref="AQ31:AT31"/>
    <mergeCell ref="W28:Z28"/>
    <mergeCell ref="S33:V33"/>
    <mergeCell ref="S30:V30"/>
    <mergeCell ref="S31:V31"/>
    <mergeCell ref="W31:Z31"/>
    <mergeCell ref="W33:Z33"/>
    <mergeCell ref="W32:Z32"/>
    <mergeCell ref="S32:V32"/>
    <mergeCell ref="AE35:AH35"/>
    <mergeCell ref="O33:R33"/>
    <mergeCell ref="O35:R35"/>
    <mergeCell ref="S35:V35"/>
    <mergeCell ref="W35:Z35"/>
    <mergeCell ref="AA35:AD35"/>
    <mergeCell ref="S34:V34"/>
    <mergeCell ref="W34:Z34"/>
    <mergeCell ref="AI35:AL35"/>
    <mergeCell ref="AQ34:AT34"/>
    <mergeCell ref="AU36:AX36"/>
    <mergeCell ref="AM30:AP30"/>
    <mergeCell ref="AU33:AX33"/>
    <mergeCell ref="AQ33:AT33"/>
    <mergeCell ref="AQ35:AT35"/>
    <mergeCell ref="AI33:AL33"/>
    <mergeCell ref="AM33:AP33"/>
    <mergeCell ref="AQ30:AT30"/>
    <mergeCell ref="G49:L49"/>
    <mergeCell ref="S49:X49"/>
    <mergeCell ref="G50:L50"/>
    <mergeCell ref="AI27:AL27"/>
    <mergeCell ref="AE31:AH31"/>
    <mergeCell ref="AE27:AH27"/>
    <mergeCell ref="K35:N35"/>
    <mergeCell ref="K36:N36"/>
    <mergeCell ref="AA36:AD36"/>
    <mergeCell ref="AE39:AX39"/>
    <mergeCell ref="A55:AX55"/>
    <mergeCell ref="AL52:AR52"/>
    <mergeCell ref="AS49:AX49"/>
    <mergeCell ref="AS52:AX52"/>
    <mergeCell ref="Y54:AD54"/>
    <mergeCell ref="M53:R53"/>
    <mergeCell ref="AS50:AX50"/>
    <mergeCell ref="AE49:AK49"/>
    <mergeCell ref="AL49:AR49"/>
    <mergeCell ref="S50:X50"/>
    <mergeCell ref="S54:X54"/>
    <mergeCell ref="AE50:AK50"/>
    <mergeCell ref="AL54:AR54"/>
    <mergeCell ref="AS51:AX51"/>
    <mergeCell ref="AL50:AR50"/>
    <mergeCell ref="Y50:AD50"/>
    <mergeCell ref="G51:L51"/>
    <mergeCell ref="G40:AD40"/>
    <mergeCell ref="F38:AX38"/>
    <mergeCell ref="G53:L53"/>
    <mergeCell ref="Y49:AD49"/>
    <mergeCell ref="M50:R50"/>
    <mergeCell ref="M49:R49"/>
    <mergeCell ref="M48:R48"/>
    <mergeCell ref="F47:AX47"/>
    <mergeCell ref="AS48:AX48"/>
    <mergeCell ref="S48:X48"/>
    <mergeCell ref="AL48:AR48"/>
    <mergeCell ref="AL51:AR51"/>
    <mergeCell ref="AE48:AK48"/>
    <mergeCell ref="Y48:AD48"/>
    <mergeCell ref="D56:E56"/>
    <mergeCell ref="G48:L48"/>
    <mergeCell ref="AE52:AK52"/>
    <mergeCell ref="M51:R51"/>
    <mergeCell ref="AE51:AK51"/>
    <mergeCell ref="A56:A57"/>
    <mergeCell ref="AS53:AX53"/>
    <mergeCell ref="AS54:AX54"/>
    <mergeCell ref="G54:L54"/>
    <mergeCell ref="M54:R54"/>
    <mergeCell ref="F56:AX56"/>
    <mergeCell ref="AM57:AR57"/>
    <mergeCell ref="AS57:AX57"/>
    <mergeCell ref="AE54:AK54"/>
    <mergeCell ref="AA57:AF57"/>
    <mergeCell ref="A73:AX73"/>
    <mergeCell ref="A72:AX72"/>
    <mergeCell ref="Y51:AD51"/>
    <mergeCell ref="Y53:AD53"/>
    <mergeCell ref="AL53:AR53"/>
    <mergeCell ref="S53:X53"/>
    <mergeCell ref="G52:L52"/>
    <mergeCell ref="B56:C56"/>
    <mergeCell ref="AE53:AK53"/>
    <mergeCell ref="Y52:AD52"/>
    <mergeCell ref="M52:R52"/>
    <mergeCell ref="S51:X51"/>
    <mergeCell ref="S52:X52"/>
    <mergeCell ref="B47:C47"/>
    <mergeCell ref="G43:AD43"/>
    <mergeCell ref="G41:AD41"/>
    <mergeCell ref="G42:AD42"/>
    <mergeCell ref="D47:E47"/>
    <mergeCell ref="G45:AD45"/>
    <mergeCell ref="G44:AD44"/>
    <mergeCell ref="A46:AX46"/>
    <mergeCell ref="A47:A48"/>
    <mergeCell ref="AE45:AX45"/>
    <mergeCell ref="K34:N34"/>
    <mergeCell ref="A37:AX37"/>
    <mergeCell ref="D38:E38"/>
    <mergeCell ref="O36:R36"/>
    <mergeCell ref="A38:A39"/>
    <mergeCell ref="B38:C38"/>
    <mergeCell ref="G39:AD39"/>
    <mergeCell ref="S36:V36"/>
    <mergeCell ref="AI36:AL36"/>
    <mergeCell ref="AQ36:AT36"/>
    <mergeCell ref="AE44:AX44"/>
    <mergeCell ref="AU35:AX35"/>
    <mergeCell ref="O34:R34"/>
    <mergeCell ref="AE36:AH36"/>
    <mergeCell ref="AE43:AX43"/>
    <mergeCell ref="AE42:AX42"/>
    <mergeCell ref="AE40:AX40"/>
    <mergeCell ref="AE41:AX41"/>
    <mergeCell ref="AA34:AD34"/>
    <mergeCell ref="AM36:AP36"/>
    <mergeCell ref="G31:J31"/>
    <mergeCell ref="K31:N31"/>
    <mergeCell ref="O31:R31"/>
    <mergeCell ref="G32:J32"/>
    <mergeCell ref="K32:N32"/>
    <mergeCell ref="W36:Z36"/>
    <mergeCell ref="O32:R32"/>
    <mergeCell ref="G26:J26"/>
    <mergeCell ref="O26:R26"/>
    <mergeCell ref="O27:R27"/>
    <mergeCell ref="G27:J27"/>
    <mergeCell ref="K26:N26"/>
    <mergeCell ref="G28:J28"/>
    <mergeCell ref="K28:N28"/>
    <mergeCell ref="G34:J34"/>
    <mergeCell ref="G36:J36"/>
    <mergeCell ref="K33:N33"/>
    <mergeCell ref="G33:J33"/>
    <mergeCell ref="G35:J35"/>
    <mergeCell ref="A29:A30"/>
    <mergeCell ref="B29:C29"/>
    <mergeCell ref="D29:E29"/>
    <mergeCell ref="F29:AX29"/>
    <mergeCell ref="G30:J30"/>
    <mergeCell ref="O30:R30"/>
    <mergeCell ref="AA30:AD30"/>
    <mergeCell ref="W30:Z30"/>
    <mergeCell ref="K30:N30"/>
    <mergeCell ref="S25:V25"/>
    <mergeCell ref="S26:V26"/>
    <mergeCell ref="K27:N27"/>
    <mergeCell ref="O28:R28"/>
    <mergeCell ref="S27:V27"/>
    <mergeCell ref="S28:V28"/>
    <mergeCell ref="W27:Z27"/>
    <mergeCell ref="AE25:AH25"/>
    <mergeCell ref="AE26:AH26"/>
    <mergeCell ref="AA27:AD27"/>
    <mergeCell ref="AA26:AD26"/>
    <mergeCell ref="AA25:AD25"/>
    <mergeCell ref="W25:Z25"/>
    <mergeCell ref="W26:Z26"/>
    <mergeCell ref="A19:AX19"/>
    <mergeCell ref="B21:C21"/>
    <mergeCell ref="D21:E21"/>
    <mergeCell ref="AU22:AX22"/>
    <mergeCell ref="AM22:AP22"/>
    <mergeCell ref="AI22:AL22"/>
    <mergeCell ref="AE22:AH22"/>
    <mergeCell ref="F21:AX21"/>
    <mergeCell ref="G22:J22"/>
    <mergeCell ref="A20:AX20"/>
    <mergeCell ref="A21:A22"/>
    <mergeCell ref="W23:Z23"/>
    <mergeCell ref="O23:R23"/>
    <mergeCell ref="AA23:AD23"/>
    <mergeCell ref="G23:J23"/>
    <mergeCell ref="S22:V22"/>
    <mergeCell ref="W22:Z22"/>
    <mergeCell ref="O22:R22"/>
    <mergeCell ref="K22:N22"/>
    <mergeCell ref="AA22:AD22"/>
    <mergeCell ref="AU23:AX23"/>
    <mergeCell ref="AI26:AL26"/>
    <mergeCell ref="AU26:AX26"/>
    <mergeCell ref="AQ26:AT26"/>
    <mergeCell ref="AM26:AP26"/>
    <mergeCell ref="AE24:AH24"/>
    <mergeCell ref="AI25:AL25"/>
    <mergeCell ref="AI24:AL24"/>
    <mergeCell ref="AM24:AP24"/>
    <mergeCell ref="AM25:AP25"/>
    <mergeCell ref="AQ24:AT24"/>
    <mergeCell ref="AQ25:AT25"/>
    <mergeCell ref="AU25:AX25"/>
    <mergeCell ref="AU24:AX24"/>
    <mergeCell ref="G24:J24"/>
    <mergeCell ref="W24:Z24"/>
    <mergeCell ref="S24:V24"/>
    <mergeCell ref="O24:R24"/>
    <mergeCell ref="AA24:AD24"/>
    <mergeCell ref="S23:V23"/>
    <mergeCell ref="AQ22:AT22"/>
    <mergeCell ref="AQ23:AT23"/>
    <mergeCell ref="AI23:AL23"/>
    <mergeCell ref="AM23:AP23"/>
    <mergeCell ref="F60:H60"/>
    <mergeCell ref="AE23:AH23"/>
    <mergeCell ref="K23:N23"/>
    <mergeCell ref="F57:H57"/>
    <mergeCell ref="K24:N24"/>
    <mergeCell ref="F59:H59"/>
    <mergeCell ref="G25:J25"/>
    <mergeCell ref="K25:N25"/>
    <mergeCell ref="O25:R25"/>
    <mergeCell ref="F58:H58"/>
    <mergeCell ref="A64:A65"/>
    <mergeCell ref="B64:C64"/>
    <mergeCell ref="D64:E64"/>
    <mergeCell ref="F64:AX64"/>
    <mergeCell ref="AR65:AX65"/>
    <mergeCell ref="F65:H65"/>
    <mergeCell ref="I65:O65"/>
    <mergeCell ref="P65:V65"/>
    <mergeCell ref="W65:AC65"/>
    <mergeCell ref="AR67:AX67"/>
    <mergeCell ref="P67:V67"/>
    <mergeCell ref="W67:AC67"/>
    <mergeCell ref="AK67:AQ67"/>
    <mergeCell ref="AD67:AJ67"/>
    <mergeCell ref="AR66:AX66"/>
    <mergeCell ref="AR68:AX68"/>
    <mergeCell ref="P68:V68"/>
    <mergeCell ref="W68:AC68"/>
    <mergeCell ref="AD68:AJ68"/>
    <mergeCell ref="AK68:AQ68"/>
    <mergeCell ref="AR70:AX70"/>
    <mergeCell ref="AR69:AX69"/>
    <mergeCell ref="P69:V69"/>
    <mergeCell ref="W69:AC69"/>
    <mergeCell ref="AD69:AJ69"/>
    <mergeCell ref="AK69:AQ69"/>
    <mergeCell ref="P70:V70"/>
    <mergeCell ref="W70:AC70"/>
    <mergeCell ref="AD70:AJ70"/>
    <mergeCell ref="F68:H68"/>
    <mergeCell ref="F71:H71"/>
    <mergeCell ref="I68:O68"/>
    <mergeCell ref="AD71:AJ71"/>
    <mergeCell ref="AK70:AQ70"/>
    <mergeCell ref="AK71:AQ71"/>
    <mergeCell ref="P71:V71"/>
    <mergeCell ref="F61:H61"/>
    <mergeCell ref="I71:O71"/>
    <mergeCell ref="F70:H70"/>
    <mergeCell ref="I70:O70"/>
    <mergeCell ref="F67:H67"/>
    <mergeCell ref="I67:O67"/>
    <mergeCell ref="F69:H69"/>
    <mergeCell ref="I66:O66"/>
    <mergeCell ref="I61:N61"/>
    <mergeCell ref="I69:O69"/>
    <mergeCell ref="AG61:AL61"/>
    <mergeCell ref="AG58:AL58"/>
    <mergeCell ref="AA59:AF59"/>
    <mergeCell ref="AG59:AL59"/>
    <mergeCell ref="U62:Z62"/>
    <mergeCell ref="AA62:AF62"/>
    <mergeCell ref="AA58:AF58"/>
    <mergeCell ref="AG63:AL63"/>
    <mergeCell ref="AK65:AQ65"/>
    <mergeCell ref="AG57:AL57"/>
    <mergeCell ref="I57:N57"/>
    <mergeCell ref="O57:T57"/>
    <mergeCell ref="U57:Z57"/>
    <mergeCell ref="O59:T59"/>
    <mergeCell ref="U59:Z59"/>
    <mergeCell ref="I58:N58"/>
    <mergeCell ref="I59:N59"/>
    <mergeCell ref="O58:T58"/>
    <mergeCell ref="U58:Z58"/>
    <mergeCell ref="AM58:AR58"/>
    <mergeCell ref="W71:AC71"/>
    <mergeCell ref="O61:T61"/>
    <mergeCell ref="U61:Z61"/>
    <mergeCell ref="AA61:AF61"/>
    <mergeCell ref="O62:T62"/>
    <mergeCell ref="AR71:AX71"/>
    <mergeCell ref="AM59:AR59"/>
    <mergeCell ref="AS58:AX58"/>
    <mergeCell ref="AS59:AX59"/>
    <mergeCell ref="AD65:AJ65"/>
    <mergeCell ref="AD66:AJ66"/>
    <mergeCell ref="AK66:AQ66"/>
    <mergeCell ref="AA63:AF63"/>
    <mergeCell ref="AS63:AX63"/>
    <mergeCell ref="W66:AC66"/>
    <mergeCell ref="AM63:AR63"/>
    <mergeCell ref="U60:Z60"/>
    <mergeCell ref="O60:T60"/>
    <mergeCell ref="F66:H66"/>
    <mergeCell ref="I62:N62"/>
    <mergeCell ref="U63:Z63"/>
    <mergeCell ref="F63:H63"/>
    <mergeCell ref="I63:N63"/>
    <mergeCell ref="O63:T63"/>
    <mergeCell ref="P66:V66"/>
    <mergeCell ref="F62:H62"/>
    <mergeCell ref="AS62:AX62"/>
    <mergeCell ref="AG62:AL62"/>
    <mergeCell ref="AM62:AR62"/>
    <mergeCell ref="I60:N60"/>
    <mergeCell ref="AS61:AX61"/>
    <mergeCell ref="AA60:AF60"/>
    <mergeCell ref="AG60:AL60"/>
    <mergeCell ref="AM60:AR60"/>
    <mergeCell ref="AS60:AX60"/>
    <mergeCell ref="AM61:AR61"/>
  </mergeCells>
  <printOptions horizontalCentered="1"/>
  <pageMargins left="0.31496062992125984" right="0.31496062992125984" top="0.5511811023622047" bottom="0.1968503937007874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SheetLayoutView="100" zoomScalePageLayoutView="0" workbookViewId="0" topLeftCell="A1">
      <selection activeCell="A59" sqref="A59:B59"/>
    </sheetView>
  </sheetViews>
  <sheetFormatPr defaultColWidth="9.00390625" defaultRowHeight="16.5"/>
  <cols>
    <col min="1" max="1" width="9.00390625" style="165" customWidth="1"/>
    <col min="2" max="2" width="35.00390625" style="165" customWidth="1"/>
    <col min="3" max="5" width="10.625" style="165" customWidth="1"/>
    <col min="6" max="6" width="12.25390625" style="165" customWidth="1"/>
    <col min="7" max="7" width="10.625" style="165" customWidth="1"/>
    <col min="8" max="8" width="14.75390625" style="165" customWidth="1"/>
    <col min="9" max="9" width="14.125" style="165" customWidth="1"/>
    <col min="10" max="18" width="5.125" style="165" customWidth="1"/>
    <col min="19" max="19" width="8.25390625" style="165" customWidth="1"/>
    <col min="20" max="16384" width="9.00390625" style="165" customWidth="1"/>
  </cols>
  <sheetData>
    <row r="1" spans="1:19" s="156" customFormat="1" ht="24" customHeight="1">
      <c r="A1" s="55" t="s">
        <v>511</v>
      </c>
      <c r="B1" s="108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55"/>
    </row>
    <row r="2" spans="1:19" s="158" customFormat="1" ht="24" customHeight="1">
      <c r="A2" s="110" t="s">
        <v>512</v>
      </c>
      <c r="B2" s="109"/>
      <c r="C2" s="109"/>
      <c r="D2" s="109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57"/>
    </row>
    <row r="3" spans="1:19" s="158" customFormat="1" ht="24" customHeight="1" thickBot="1">
      <c r="A3" s="194" t="s">
        <v>513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57"/>
    </row>
    <row r="4" spans="1:19" s="156" customFormat="1" ht="19.5" customHeight="1">
      <c r="A4" s="329" t="s">
        <v>2</v>
      </c>
      <c r="B4" s="330"/>
      <c r="C4" s="330" t="s">
        <v>3</v>
      </c>
      <c r="D4" s="330" t="s">
        <v>188</v>
      </c>
      <c r="E4" s="300" t="s">
        <v>517</v>
      </c>
      <c r="F4" s="444"/>
      <c r="G4" s="444"/>
      <c r="H4" s="444"/>
      <c r="I4" s="445"/>
      <c r="J4" s="329" t="s">
        <v>1</v>
      </c>
      <c r="K4" s="450"/>
      <c r="L4" s="450"/>
      <c r="M4" s="450"/>
      <c r="N4" s="450"/>
      <c r="O4" s="450"/>
      <c r="P4" s="450"/>
      <c r="Q4" s="450"/>
      <c r="R4" s="450"/>
      <c r="S4" s="451"/>
    </row>
    <row r="5" spans="1:19" s="156" customFormat="1" ht="19.5" customHeight="1">
      <c r="A5" s="446"/>
      <c r="B5" s="429"/>
      <c r="C5" s="429"/>
      <c r="D5" s="429"/>
      <c r="E5" s="440" t="s">
        <v>6</v>
      </c>
      <c r="F5" s="440" t="s">
        <v>7</v>
      </c>
      <c r="G5" s="440" t="s">
        <v>71</v>
      </c>
      <c r="H5" s="440" t="s">
        <v>1</v>
      </c>
      <c r="I5" s="480" t="s">
        <v>385</v>
      </c>
      <c r="J5" s="452" t="s">
        <v>514</v>
      </c>
      <c r="K5" s="453"/>
      <c r="L5" s="454"/>
      <c r="M5" s="435" t="s">
        <v>515</v>
      </c>
      <c r="N5" s="436"/>
      <c r="O5" s="436"/>
      <c r="P5" s="455"/>
      <c r="Q5" s="435" t="s">
        <v>516</v>
      </c>
      <c r="R5" s="436"/>
      <c r="S5" s="437"/>
    </row>
    <row r="6" spans="1:19" s="156" customFormat="1" ht="15.75" customHeight="1">
      <c r="A6" s="333"/>
      <c r="B6" s="261"/>
      <c r="C6" s="261"/>
      <c r="D6" s="261"/>
      <c r="E6" s="346"/>
      <c r="F6" s="441"/>
      <c r="G6" s="441"/>
      <c r="H6" s="441"/>
      <c r="I6" s="462"/>
      <c r="J6" s="290"/>
      <c r="K6" s="291"/>
      <c r="L6" s="292"/>
      <c r="M6" s="381"/>
      <c r="N6" s="383"/>
      <c r="O6" s="383"/>
      <c r="P6" s="382"/>
      <c r="Q6" s="381"/>
      <c r="R6" s="383"/>
      <c r="S6" s="438"/>
    </row>
    <row r="7" spans="1:19" s="156" customFormat="1" ht="27.75" customHeight="1">
      <c r="A7" s="433" t="s">
        <v>559</v>
      </c>
      <c r="B7" s="434"/>
      <c r="C7" s="181" t="s">
        <v>480</v>
      </c>
      <c r="D7" s="182" t="s">
        <v>157</v>
      </c>
      <c r="E7" s="183">
        <f aca="true" t="shared" si="0" ref="E7:E13">H7-5</f>
        <v>45404</v>
      </c>
      <c r="F7" s="211">
        <f aca="true" t="shared" si="1" ref="F7:F13">H7-1</f>
        <v>45408</v>
      </c>
      <c r="G7" s="185">
        <v>1200</v>
      </c>
      <c r="H7" s="183">
        <v>45409</v>
      </c>
      <c r="I7" s="186">
        <f aca="true" t="shared" si="2" ref="I7:I13">H7+1</f>
        <v>45410</v>
      </c>
      <c r="J7" s="439">
        <v>45414</v>
      </c>
      <c r="K7" s="239"/>
      <c r="L7" s="281"/>
      <c r="M7" s="238">
        <v>45416</v>
      </c>
      <c r="N7" s="239"/>
      <c r="O7" s="239"/>
      <c r="P7" s="281"/>
      <c r="Q7" s="238">
        <v>45419</v>
      </c>
      <c r="R7" s="239"/>
      <c r="S7" s="442"/>
    </row>
    <row r="8" spans="1:19" s="156" customFormat="1" ht="27.75" customHeight="1">
      <c r="A8" s="433" t="s">
        <v>586</v>
      </c>
      <c r="B8" s="434"/>
      <c r="C8" s="181" t="s">
        <v>480</v>
      </c>
      <c r="D8" s="182" t="s">
        <v>157</v>
      </c>
      <c r="E8" s="183">
        <f t="shared" si="0"/>
        <v>45409</v>
      </c>
      <c r="F8" s="184">
        <f t="shared" si="1"/>
        <v>45413</v>
      </c>
      <c r="G8" s="185">
        <v>1200</v>
      </c>
      <c r="H8" s="183">
        <v>45414</v>
      </c>
      <c r="I8" s="186">
        <f t="shared" si="2"/>
        <v>45415</v>
      </c>
      <c r="J8" s="439">
        <v>45418</v>
      </c>
      <c r="K8" s="239"/>
      <c r="L8" s="281"/>
      <c r="M8" s="238">
        <v>45420</v>
      </c>
      <c r="N8" s="239"/>
      <c r="O8" s="239"/>
      <c r="P8" s="281"/>
      <c r="Q8" s="238">
        <v>45423</v>
      </c>
      <c r="R8" s="239"/>
      <c r="S8" s="442"/>
    </row>
    <row r="9" spans="1:19" s="156" customFormat="1" ht="27.75" customHeight="1">
      <c r="A9" s="433" t="s">
        <v>560</v>
      </c>
      <c r="B9" s="434"/>
      <c r="C9" s="181" t="s">
        <v>480</v>
      </c>
      <c r="D9" s="182" t="s">
        <v>157</v>
      </c>
      <c r="E9" s="183">
        <f t="shared" si="0"/>
        <v>45416</v>
      </c>
      <c r="F9" s="187">
        <f t="shared" si="1"/>
        <v>45420</v>
      </c>
      <c r="G9" s="185">
        <v>1200</v>
      </c>
      <c r="H9" s="183">
        <v>45421</v>
      </c>
      <c r="I9" s="186">
        <f t="shared" si="2"/>
        <v>45422</v>
      </c>
      <c r="J9" s="439">
        <v>45425</v>
      </c>
      <c r="K9" s="239"/>
      <c r="L9" s="281"/>
      <c r="M9" s="238">
        <v>45427</v>
      </c>
      <c r="N9" s="239"/>
      <c r="O9" s="239"/>
      <c r="P9" s="281"/>
      <c r="Q9" s="238">
        <v>45430</v>
      </c>
      <c r="R9" s="239"/>
      <c r="S9" s="442"/>
    </row>
    <row r="10" spans="1:19" s="156" customFormat="1" ht="27.75" customHeight="1">
      <c r="A10" s="433" t="s">
        <v>571</v>
      </c>
      <c r="B10" s="434"/>
      <c r="C10" s="181" t="s">
        <v>480</v>
      </c>
      <c r="D10" s="182" t="s">
        <v>157</v>
      </c>
      <c r="E10" s="183">
        <f t="shared" si="0"/>
        <v>45423</v>
      </c>
      <c r="F10" s="188">
        <f t="shared" si="1"/>
        <v>45427</v>
      </c>
      <c r="G10" s="185">
        <v>1200</v>
      </c>
      <c r="H10" s="183">
        <v>45428</v>
      </c>
      <c r="I10" s="186">
        <f t="shared" si="2"/>
        <v>45429</v>
      </c>
      <c r="J10" s="439">
        <v>45432</v>
      </c>
      <c r="K10" s="239"/>
      <c r="L10" s="281"/>
      <c r="M10" s="238">
        <v>45434</v>
      </c>
      <c r="N10" s="239"/>
      <c r="O10" s="239"/>
      <c r="P10" s="281"/>
      <c r="Q10" s="238">
        <v>45437</v>
      </c>
      <c r="R10" s="239"/>
      <c r="S10" s="442"/>
    </row>
    <row r="11" spans="1:19" s="156" customFormat="1" ht="27.75" customHeight="1">
      <c r="A11" s="433" t="s">
        <v>603</v>
      </c>
      <c r="B11" s="434"/>
      <c r="C11" s="181" t="s">
        <v>480</v>
      </c>
      <c r="D11" s="182" t="s">
        <v>157</v>
      </c>
      <c r="E11" s="183">
        <f t="shared" si="0"/>
        <v>45430</v>
      </c>
      <c r="F11" s="188">
        <f t="shared" si="1"/>
        <v>45434</v>
      </c>
      <c r="G11" s="185">
        <v>1200</v>
      </c>
      <c r="H11" s="183">
        <v>45435</v>
      </c>
      <c r="I11" s="186">
        <f t="shared" si="2"/>
        <v>45436</v>
      </c>
      <c r="J11" s="439">
        <v>45439</v>
      </c>
      <c r="K11" s="239"/>
      <c r="L11" s="281"/>
      <c r="M11" s="238">
        <v>45441</v>
      </c>
      <c r="N11" s="239"/>
      <c r="O11" s="239"/>
      <c r="P11" s="281"/>
      <c r="Q11" s="238">
        <v>45444</v>
      </c>
      <c r="R11" s="239"/>
      <c r="S11" s="442"/>
    </row>
    <row r="12" spans="1:19" s="156" customFormat="1" ht="27.75" customHeight="1">
      <c r="A12" s="433" t="s">
        <v>604</v>
      </c>
      <c r="B12" s="434"/>
      <c r="C12" s="181" t="s">
        <v>480</v>
      </c>
      <c r="D12" s="182" t="s">
        <v>157</v>
      </c>
      <c r="E12" s="183">
        <f t="shared" si="0"/>
        <v>45437</v>
      </c>
      <c r="F12" s="184">
        <f t="shared" si="1"/>
        <v>45441</v>
      </c>
      <c r="G12" s="185">
        <v>1200</v>
      </c>
      <c r="H12" s="183">
        <v>45442</v>
      </c>
      <c r="I12" s="186">
        <f t="shared" si="2"/>
        <v>45443</v>
      </c>
      <c r="J12" s="439">
        <v>45446</v>
      </c>
      <c r="K12" s="239"/>
      <c r="L12" s="281"/>
      <c r="M12" s="238">
        <v>45448</v>
      </c>
      <c r="N12" s="239"/>
      <c r="O12" s="239"/>
      <c r="P12" s="281"/>
      <c r="Q12" s="238">
        <v>45451</v>
      </c>
      <c r="R12" s="239"/>
      <c r="S12" s="442"/>
    </row>
    <row r="13" spans="1:19" s="156" customFormat="1" ht="27.75" customHeight="1">
      <c r="A13" s="433" t="s">
        <v>628</v>
      </c>
      <c r="B13" s="434"/>
      <c r="C13" s="181" t="s">
        <v>480</v>
      </c>
      <c r="D13" s="182" t="s">
        <v>157</v>
      </c>
      <c r="E13" s="183">
        <f t="shared" si="0"/>
        <v>45444</v>
      </c>
      <c r="F13" s="187">
        <f t="shared" si="1"/>
        <v>45448</v>
      </c>
      <c r="G13" s="185">
        <v>1200</v>
      </c>
      <c r="H13" s="183">
        <v>45449</v>
      </c>
      <c r="I13" s="186">
        <f t="shared" si="2"/>
        <v>45450</v>
      </c>
      <c r="J13" s="439">
        <v>45453</v>
      </c>
      <c r="K13" s="239"/>
      <c r="L13" s="281"/>
      <c r="M13" s="238">
        <v>45455</v>
      </c>
      <c r="N13" s="239"/>
      <c r="O13" s="239"/>
      <c r="P13" s="281"/>
      <c r="Q13" s="238">
        <v>45458</v>
      </c>
      <c r="R13" s="239"/>
      <c r="S13" s="442"/>
    </row>
    <row r="14" spans="1:19" s="156" customFormat="1" ht="27.75" customHeight="1" thickBot="1">
      <c r="A14" s="433" t="s">
        <v>662</v>
      </c>
      <c r="B14" s="434"/>
      <c r="C14" s="181" t="s">
        <v>480</v>
      </c>
      <c r="D14" s="182" t="s">
        <v>157</v>
      </c>
      <c r="E14" s="183">
        <f>H14-5</f>
        <v>45451</v>
      </c>
      <c r="F14" s="188">
        <f>H14-1</f>
        <v>45455</v>
      </c>
      <c r="G14" s="185">
        <v>1200</v>
      </c>
      <c r="H14" s="183">
        <v>45456</v>
      </c>
      <c r="I14" s="186">
        <f>H14+1</f>
        <v>45457</v>
      </c>
      <c r="J14" s="439">
        <v>45460</v>
      </c>
      <c r="K14" s="239"/>
      <c r="L14" s="281"/>
      <c r="M14" s="238">
        <v>45462</v>
      </c>
      <c r="N14" s="239"/>
      <c r="O14" s="239"/>
      <c r="P14" s="281"/>
      <c r="Q14" s="238">
        <v>45465</v>
      </c>
      <c r="R14" s="239"/>
      <c r="S14" s="442"/>
    </row>
    <row r="15" spans="1:19" s="156" customFormat="1" ht="24" customHeight="1">
      <c r="A15" s="55" t="s">
        <v>454</v>
      </c>
      <c r="B15" s="108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55"/>
    </row>
    <row r="16" spans="1:19" s="158" customFormat="1" ht="24" customHeight="1">
      <c r="A16" s="110" t="s">
        <v>455</v>
      </c>
      <c r="B16" s="109"/>
      <c r="C16" s="109"/>
      <c r="D16" s="109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57"/>
    </row>
    <row r="17" spans="1:19" s="158" customFormat="1" ht="24" customHeight="1" thickBot="1">
      <c r="A17" s="194" t="s">
        <v>450</v>
      </c>
      <c r="B17" s="137"/>
      <c r="C17" s="13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57"/>
    </row>
    <row r="18" spans="1:19" s="156" customFormat="1" ht="19.5" customHeight="1">
      <c r="A18" s="329" t="s">
        <v>2</v>
      </c>
      <c r="B18" s="330"/>
      <c r="C18" s="330" t="s">
        <v>3</v>
      </c>
      <c r="D18" s="330" t="s">
        <v>188</v>
      </c>
      <c r="E18" s="300" t="s">
        <v>517</v>
      </c>
      <c r="F18" s="444"/>
      <c r="G18" s="444"/>
      <c r="H18" s="444"/>
      <c r="I18" s="445"/>
      <c r="J18" s="329" t="s">
        <v>1</v>
      </c>
      <c r="K18" s="447"/>
      <c r="L18" s="447"/>
      <c r="M18" s="447"/>
      <c r="N18" s="447"/>
      <c r="O18" s="447"/>
      <c r="P18" s="447"/>
      <c r="Q18" s="447"/>
      <c r="R18" s="447"/>
      <c r="S18" s="448"/>
    </row>
    <row r="19" spans="1:19" s="156" customFormat="1" ht="19.5" customHeight="1">
      <c r="A19" s="446"/>
      <c r="B19" s="429"/>
      <c r="C19" s="429"/>
      <c r="D19" s="429"/>
      <c r="E19" s="440" t="s">
        <v>6</v>
      </c>
      <c r="F19" s="440" t="s">
        <v>7</v>
      </c>
      <c r="G19" s="440" t="s">
        <v>71</v>
      </c>
      <c r="H19" s="440" t="s">
        <v>1</v>
      </c>
      <c r="I19" s="480" t="s">
        <v>8</v>
      </c>
      <c r="J19" s="333" t="s">
        <v>447</v>
      </c>
      <c r="K19" s="431"/>
      <c r="L19" s="431"/>
      <c r="M19" s="431"/>
      <c r="N19" s="431"/>
      <c r="O19" s="449" t="s">
        <v>448</v>
      </c>
      <c r="P19" s="431"/>
      <c r="Q19" s="431"/>
      <c r="R19" s="431"/>
      <c r="S19" s="432"/>
    </row>
    <row r="20" spans="1:19" s="156" customFormat="1" ht="15">
      <c r="A20" s="333"/>
      <c r="B20" s="261"/>
      <c r="C20" s="261"/>
      <c r="D20" s="261"/>
      <c r="E20" s="346"/>
      <c r="F20" s="441"/>
      <c r="G20" s="441"/>
      <c r="H20" s="441"/>
      <c r="I20" s="462"/>
      <c r="J20" s="467"/>
      <c r="K20" s="431"/>
      <c r="L20" s="431"/>
      <c r="M20" s="431"/>
      <c r="N20" s="431"/>
      <c r="O20" s="431"/>
      <c r="P20" s="431"/>
      <c r="Q20" s="431"/>
      <c r="R20" s="431"/>
      <c r="S20" s="432"/>
    </row>
    <row r="21" spans="1:19" s="156" customFormat="1" ht="27.75" customHeight="1">
      <c r="A21" s="433" t="s">
        <v>558</v>
      </c>
      <c r="B21" s="434"/>
      <c r="C21" s="181" t="s">
        <v>503</v>
      </c>
      <c r="D21" s="182" t="s">
        <v>157</v>
      </c>
      <c r="E21" s="181">
        <f aca="true" t="shared" si="3" ref="E21:E29">H21-5</f>
        <v>45397</v>
      </c>
      <c r="F21" s="189">
        <f aca="true" t="shared" si="4" ref="F21:F29">H21-1</f>
        <v>45401</v>
      </c>
      <c r="G21" s="185">
        <v>1700</v>
      </c>
      <c r="H21" s="183">
        <v>45402</v>
      </c>
      <c r="I21" s="186">
        <f aca="true" t="shared" si="5" ref="I21:I29">H21+1</f>
        <v>45403</v>
      </c>
      <c r="J21" s="443">
        <v>45407</v>
      </c>
      <c r="K21" s="431"/>
      <c r="L21" s="431"/>
      <c r="M21" s="431"/>
      <c r="N21" s="431"/>
      <c r="O21" s="430">
        <v>45407</v>
      </c>
      <c r="P21" s="431"/>
      <c r="Q21" s="431"/>
      <c r="R21" s="431"/>
      <c r="S21" s="432"/>
    </row>
    <row r="22" spans="1:19" s="156" customFormat="1" ht="27.75" customHeight="1">
      <c r="A22" s="433" t="s">
        <v>572</v>
      </c>
      <c r="B22" s="434"/>
      <c r="C22" s="181" t="s">
        <v>506</v>
      </c>
      <c r="D22" s="182" t="s">
        <v>157</v>
      </c>
      <c r="E22" s="181">
        <f t="shared" si="3"/>
        <v>45407</v>
      </c>
      <c r="F22" s="187">
        <f t="shared" si="4"/>
        <v>45411</v>
      </c>
      <c r="G22" s="185">
        <v>2300</v>
      </c>
      <c r="H22" s="183">
        <v>45412</v>
      </c>
      <c r="I22" s="186">
        <f t="shared" si="5"/>
        <v>45413</v>
      </c>
      <c r="J22" s="443">
        <v>45417</v>
      </c>
      <c r="K22" s="431"/>
      <c r="L22" s="431"/>
      <c r="M22" s="431"/>
      <c r="N22" s="431"/>
      <c r="O22" s="430">
        <v>45418</v>
      </c>
      <c r="P22" s="431"/>
      <c r="Q22" s="431"/>
      <c r="R22" s="431"/>
      <c r="S22" s="432"/>
    </row>
    <row r="23" spans="1:19" s="156" customFormat="1" ht="27.75" customHeight="1">
      <c r="A23" s="433" t="s">
        <v>587</v>
      </c>
      <c r="B23" s="434"/>
      <c r="C23" s="181" t="s">
        <v>556</v>
      </c>
      <c r="D23" s="182" t="s">
        <v>72</v>
      </c>
      <c r="E23" s="183">
        <f t="shared" si="3"/>
        <v>45409</v>
      </c>
      <c r="F23" s="187">
        <f t="shared" si="4"/>
        <v>45413</v>
      </c>
      <c r="G23" s="185">
        <v>2300</v>
      </c>
      <c r="H23" s="183">
        <v>45414</v>
      </c>
      <c r="I23" s="186">
        <f t="shared" si="5"/>
        <v>45415</v>
      </c>
      <c r="J23" s="443">
        <v>45419</v>
      </c>
      <c r="K23" s="431"/>
      <c r="L23" s="431"/>
      <c r="M23" s="431"/>
      <c r="N23" s="431"/>
      <c r="O23" s="430">
        <v>45420</v>
      </c>
      <c r="P23" s="431"/>
      <c r="Q23" s="431"/>
      <c r="R23" s="431"/>
      <c r="S23" s="432"/>
    </row>
    <row r="24" spans="1:21" s="156" customFormat="1" ht="27.75" customHeight="1">
      <c r="A24" s="433" t="s">
        <v>588</v>
      </c>
      <c r="B24" s="434"/>
      <c r="C24" s="181" t="s">
        <v>506</v>
      </c>
      <c r="D24" s="182" t="s">
        <v>157</v>
      </c>
      <c r="E24" s="181">
        <f t="shared" si="3"/>
        <v>45415</v>
      </c>
      <c r="F24" s="187">
        <f t="shared" si="4"/>
        <v>45419</v>
      </c>
      <c r="G24" s="122">
        <v>1700</v>
      </c>
      <c r="H24" s="181">
        <v>45420</v>
      </c>
      <c r="I24" s="180">
        <f t="shared" si="5"/>
        <v>45421</v>
      </c>
      <c r="J24" s="443">
        <v>45425</v>
      </c>
      <c r="K24" s="431"/>
      <c r="L24" s="431"/>
      <c r="M24" s="431"/>
      <c r="N24" s="431"/>
      <c r="O24" s="430">
        <v>45426</v>
      </c>
      <c r="P24" s="431"/>
      <c r="Q24" s="431"/>
      <c r="R24" s="431"/>
      <c r="S24" s="432"/>
      <c r="U24" s="156" t="s">
        <v>561</v>
      </c>
    </row>
    <row r="25" spans="1:19" s="156" customFormat="1" ht="27.75" customHeight="1">
      <c r="A25" s="433" t="s">
        <v>629</v>
      </c>
      <c r="B25" s="434"/>
      <c r="C25" s="181" t="s">
        <v>503</v>
      </c>
      <c r="D25" s="182" t="s">
        <v>157</v>
      </c>
      <c r="E25" s="181">
        <f t="shared" si="3"/>
        <v>45416</v>
      </c>
      <c r="F25" s="189">
        <f t="shared" si="4"/>
        <v>45420</v>
      </c>
      <c r="G25" s="185">
        <v>2300</v>
      </c>
      <c r="H25" s="183">
        <v>45421</v>
      </c>
      <c r="I25" s="186">
        <f t="shared" si="5"/>
        <v>45422</v>
      </c>
      <c r="J25" s="443">
        <v>45426</v>
      </c>
      <c r="K25" s="431"/>
      <c r="L25" s="431"/>
      <c r="M25" s="431"/>
      <c r="N25" s="431"/>
      <c r="O25" s="430">
        <v>45427</v>
      </c>
      <c r="P25" s="431"/>
      <c r="Q25" s="431"/>
      <c r="R25" s="431"/>
      <c r="S25" s="432"/>
    </row>
    <row r="26" spans="1:19" s="156" customFormat="1" ht="27.75" customHeight="1">
      <c r="A26" s="433" t="s">
        <v>630</v>
      </c>
      <c r="B26" s="434"/>
      <c r="C26" s="181" t="s">
        <v>503</v>
      </c>
      <c r="D26" s="182" t="s">
        <v>157</v>
      </c>
      <c r="E26" s="183">
        <f t="shared" si="3"/>
        <v>45421</v>
      </c>
      <c r="F26" s="187">
        <f t="shared" si="4"/>
        <v>45425</v>
      </c>
      <c r="G26" s="185">
        <v>2300</v>
      </c>
      <c r="H26" s="183">
        <v>45426</v>
      </c>
      <c r="I26" s="186">
        <f t="shared" si="5"/>
        <v>45427</v>
      </c>
      <c r="J26" s="443">
        <v>45432</v>
      </c>
      <c r="K26" s="431"/>
      <c r="L26" s="431"/>
      <c r="M26" s="431"/>
      <c r="N26" s="431"/>
      <c r="O26" s="430">
        <v>45432</v>
      </c>
      <c r="P26" s="431"/>
      <c r="Q26" s="431"/>
      <c r="R26" s="431"/>
      <c r="S26" s="432"/>
    </row>
    <row r="27" spans="1:19" s="156" customFormat="1" ht="27.75" customHeight="1">
      <c r="A27" s="433" t="s">
        <v>665</v>
      </c>
      <c r="B27" s="434"/>
      <c r="C27" s="181" t="s">
        <v>506</v>
      </c>
      <c r="D27" s="182" t="s">
        <v>157</v>
      </c>
      <c r="E27" s="181">
        <f t="shared" si="3"/>
        <v>45427</v>
      </c>
      <c r="F27" s="187">
        <f t="shared" si="4"/>
        <v>45431</v>
      </c>
      <c r="G27" s="185">
        <v>1700</v>
      </c>
      <c r="H27" s="183">
        <v>45432</v>
      </c>
      <c r="I27" s="186">
        <f t="shared" si="5"/>
        <v>45433</v>
      </c>
      <c r="J27" s="443">
        <v>45437</v>
      </c>
      <c r="K27" s="431"/>
      <c r="L27" s="431"/>
      <c r="M27" s="431"/>
      <c r="N27" s="431"/>
      <c r="O27" s="430">
        <v>45437</v>
      </c>
      <c r="P27" s="431"/>
      <c r="Q27" s="431"/>
      <c r="R27" s="431"/>
      <c r="S27" s="432"/>
    </row>
    <row r="28" spans="1:19" s="156" customFormat="1" ht="27.75" customHeight="1">
      <c r="A28" s="433" t="s">
        <v>663</v>
      </c>
      <c r="B28" s="434"/>
      <c r="C28" s="181" t="s">
        <v>556</v>
      </c>
      <c r="D28" s="182" t="s">
        <v>72</v>
      </c>
      <c r="E28" s="183">
        <f t="shared" si="3"/>
        <v>45430</v>
      </c>
      <c r="F28" s="187">
        <f t="shared" si="4"/>
        <v>45434</v>
      </c>
      <c r="G28" s="185">
        <v>1700</v>
      </c>
      <c r="H28" s="183">
        <v>45435</v>
      </c>
      <c r="I28" s="186">
        <f t="shared" si="5"/>
        <v>45436</v>
      </c>
      <c r="J28" s="443">
        <v>45440</v>
      </c>
      <c r="K28" s="431"/>
      <c r="L28" s="431"/>
      <c r="M28" s="431"/>
      <c r="N28" s="431"/>
      <c r="O28" s="430">
        <v>45441</v>
      </c>
      <c r="P28" s="431"/>
      <c r="Q28" s="431"/>
      <c r="R28" s="431"/>
      <c r="S28" s="432"/>
    </row>
    <row r="29" spans="1:19" s="156" customFormat="1" ht="27.75" customHeight="1" thickBot="1">
      <c r="A29" s="433" t="s">
        <v>664</v>
      </c>
      <c r="B29" s="434"/>
      <c r="C29" s="181" t="s">
        <v>506</v>
      </c>
      <c r="D29" s="182" t="s">
        <v>157</v>
      </c>
      <c r="E29" s="181">
        <f t="shared" si="3"/>
        <v>45435</v>
      </c>
      <c r="F29" s="187">
        <f t="shared" si="4"/>
        <v>45439</v>
      </c>
      <c r="G29" s="122">
        <v>2300</v>
      </c>
      <c r="H29" s="181">
        <v>45440</v>
      </c>
      <c r="I29" s="180">
        <f t="shared" si="5"/>
        <v>45441</v>
      </c>
      <c r="J29" s="443">
        <v>45446</v>
      </c>
      <c r="K29" s="431"/>
      <c r="L29" s="431"/>
      <c r="M29" s="431"/>
      <c r="N29" s="431"/>
      <c r="O29" s="430">
        <v>45446</v>
      </c>
      <c r="P29" s="431"/>
      <c r="Q29" s="431"/>
      <c r="R29" s="431"/>
      <c r="S29" s="432"/>
    </row>
    <row r="30" spans="1:19" s="199" customFormat="1" ht="24" customHeight="1">
      <c r="A30" s="196" t="s">
        <v>449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8"/>
    </row>
    <row r="31" spans="1:21" s="199" customFormat="1" ht="24" customHeight="1">
      <c r="A31" s="200" t="s">
        <v>452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2"/>
      <c r="U31" s="199" t="s">
        <v>563</v>
      </c>
    </row>
    <row r="32" spans="1:19" s="159" customFormat="1" ht="24" customHeight="1" thickBot="1">
      <c r="A32" s="190" t="s">
        <v>451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60"/>
    </row>
    <row r="33" spans="1:19" s="156" customFormat="1" ht="19.5" customHeight="1">
      <c r="A33" s="329" t="s">
        <v>2</v>
      </c>
      <c r="B33" s="330"/>
      <c r="C33" s="330" t="s">
        <v>3</v>
      </c>
      <c r="D33" s="330" t="s">
        <v>188</v>
      </c>
      <c r="E33" s="330" t="s">
        <v>5</v>
      </c>
      <c r="F33" s="481"/>
      <c r="G33" s="481"/>
      <c r="H33" s="481"/>
      <c r="I33" s="482"/>
      <c r="J33" s="329" t="s">
        <v>1</v>
      </c>
      <c r="K33" s="394"/>
      <c r="L33" s="394"/>
      <c r="M33" s="394"/>
      <c r="N33" s="394"/>
      <c r="O33" s="394"/>
      <c r="P33" s="394"/>
      <c r="Q33" s="394"/>
      <c r="R33" s="394"/>
      <c r="S33" s="476"/>
    </row>
    <row r="34" spans="1:19" s="156" customFormat="1" ht="19.5" customHeight="1">
      <c r="A34" s="333"/>
      <c r="B34" s="261"/>
      <c r="C34" s="261"/>
      <c r="D34" s="261"/>
      <c r="E34" s="261" t="s">
        <v>6</v>
      </c>
      <c r="F34" s="261" t="s">
        <v>7</v>
      </c>
      <c r="G34" s="261" t="s">
        <v>71</v>
      </c>
      <c r="H34" s="261" t="s">
        <v>1</v>
      </c>
      <c r="I34" s="356" t="s">
        <v>8</v>
      </c>
      <c r="J34" s="333" t="s">
        <v>381</v>
      </c>
      <c r="K34" s="415"/>
      <c r="L34" s="415"/>
      <c r="M34" s="415"/>
      <c r="N34" s="415"/>
      <c r="O34" s="415"/>
      <c r="P34" s="415"/>
      <c r="Q34" s="415"/>
      <c r="R34" s="415"/>
      <c r="S34" s="423"/>
    </row>
    <row r="35" spans="1:19" s="156" customFormat="1" ht="14.25" customHeight="1">
      <c r="A35" s="333"/>
      <c r="B35" s="261"/>
      <c r="C35" s="261"/>
      <c r="D35" s="261"/>
      <c r="E35" s="277"/>
      <c r="F35" s="415"/>
      <c r="G35" s="415"/>
      <c r="H35" s="415"/>
      <c r="I35" s="423"/>
      <c r="J35" s="457"/>
      <c r="K35" s="415"/>
      <c r="L35" s="415"/>
      <c r="M35" s="415"/>
      <c r="N35" s="415"/>
      <c r="O35" s="415"/>
      <c r="P35" s="415"/>
      <c r="Q35" s="415"/>
      <c r="R35" s="415"/>
      <c r="S35" s="423"/>
    </row>
    <row r="36" spans="1:19" s="156" customFormat="1" ht="27.75" customHeight="1">
      <c r="A36" s="433" t="s">
        <v>558</v>
      </c>
      <c r="B36" s="434"/>
      <c r="C36" s="181" t="s">
        <v>503</v>
      </c>
      <c r="D36" s="182" t="s">
        <v>157</v>
      </c>
      <c r="E36" s="181">
        <f aca="true" t="shared" si="6" ref="E36:E44">H36-5</f>
        <v>45397</v>
      </c>
      <c r="F36" s="189">
        <f aca="true" t="shared" si="7" ref="F36:F44">H36-1</f>
        <v>45401</v>
      </c>
      <c r="G36" s="185">
        <v>1700</v>
      </c>
      <c r="H36" s="183">
        <v>45402</v>
      </c>
      <c r="I36" s="186">
        <f aca="true" t="shared" si="8" ref="I36:I44">H36+1</f>
        <v>45403</v>
      </c>
      <c r="J36" s="266">
        <v>45404</v>
      </c>
      <c r="K36" s="255"/>
      <c r="L36" s="255"/>
      <c r="M36" s="464"/>
      <c r="N36" s="465"/>
      <c r="O36" s="465"/>
      <c r="P36" s="465"/>
      <c r="Q36" s="465"/>
      <c r="R36" s="465"/>
      <c r="S36" s="466"/>
    </row>
    <row r="37" spans="1:19" s="156" customFormat="1" ht="27.75" customHeight="1">
      <c r="A37" s="433" t="s">
        <v>572</v>
      </c>
      <c r="B37" s="434"/>
      <c r="C37" s="181" t="s">
        <v>506</v>
      </c>
      <c r="D37" s="182" t="s">
        <v>157</v>
      </c>
      <c r="E37" s="181">
        <f t="shared" si="6"/>
        <v>45407</v>
      </c>
      <c r="F37" s="187">
        <f t="shared" si="7"/>
        <v>45411</v>
      </c>
      <c r="G37" s="185">
        <v>2300</v>
      </c>
      <c r="H37" s="183">
        <v>45412</v>
      </c>
      <c r="I37" s="186">
        <f t="shared" si="8"/>
        <v>45413</v>
      </c>
      <c r="J37" s="266">
        <v>45415</v>
      </c>
      <c r="K37" s="255"/>
      <c r="L37" s="255"/>
      <c r="M37" s="255"/>
      <c r="N37" s="255"/>
      <c r="O37" s="255"/>
      <c r="P37" s="255"/>
      <c r="Q37" s="255"/>
      <c r="R37" s="255"/>
      <c r="S37" s="256"/>
    </row>
    <row r="38" spans="1:19" s="156" customFormat="1" ht="27.75" customHeight="1">
      <c r="A38" s="433" t="s">
        <v>587</v>
      </c>
      <c r="B38" s="434"/>
      <c r="C38" s="181" t="s">
        <v>556</v>
      </c>
      <c r="D38" s="182" t="s">
        <v>72</v>
      </c>
      <c r="E38" s="183">
        <f t="shared" si="6"/>
        <v>45409</v>
      </c>
      <c r="F38" s="187">
        <f t="shared" si="7"/>
        <v>45413</v>
      </c>
      <c r="G38" s="185">
        <v>2300</v>
      </c>
      <c r="H38" s="183">
        <v>45414</v>
      </c>
      <c r="I38" s="186">
        <f t="shared" si="8"/>
        <v>45415</v>
      </c>
      <c r="J38" s="458">
        <v>45417</v>
      </c>
      <c r="K38" s="459"/>
      <c r="L38" s="459"/>
      <c r="M38" s="460"/>
      <c r="N38" s="461"/>
      <c r="O38" s="461"/>
      <c r="P38" s="461"/>
      <c r="Q38" s="461"/>
      <c r="R38" s="461"/>
      <c r="S38" s="462"/>
    </row>
    <row r="39" spans="1:19" s="156" customFormat="1" ht="27.75" customHeight="1">
      <c r="A39" s="433" t="s">
        <v>588</v>
      </c>
      <c r="B39" s="434"/>
      <c r="C39" s="181" t="s">
        <v>506</v>
      </c>
      <c r="D39" s="182" t="s">
        <v>157</v>
      </c>
      <c r="E39" s="181">
        <f t="shared" si="6"/>
        <v>45415</v>
      </c>
      <c r="F39" s="187">
        <f t="shared" si="7"/>
        <v>45419</v>
      </c>
      <c r="G39" s="122">
        <v>1700</v>
      </c>
      <c r="H39" s="181">
        <v>45420</v>
      </c>
      <c r="I39" s="180">
        <f t="shared" si="8"/>
        <v>45421</v>
      </c>
      <c r="J39" s="266">
        <v>45422</v>
      </c>
      <c r="K39" s="255"/>
      <c r="L39" s="255"/>
      <c r="M39" s="255"/>
      <c r="N39" s="255"/>
      <c r="O39" s="255"/>
      <c r="P39" s="255"/>
      <c r="Q39" s="255"/>
      <c r="R39" s="255"/>
      <c r="S39" s="256"/>
    </row>
    <row r="40" spans="1:19" s="156" customFormat="1" ht="27.75" customHeight="1">
      <c r="A40" s="433" t="s">
        <v>629</v>
      </c>
      <c r="B40" s="434"/>
      <c r="C40" s="181" t="s">
        <v>503</v>
      </c>
      <c r="D40" s="182" t="s">
        <v>157</v>
      </c>
      <c r="E40" s="181">
        <f t="shared" si="6"/>
        <v>45416</v>
      </c>
      <c r="F40" s="189">
        <f t="shared" si="7"/>
        <v>45420</v>
      </c>
      <c r="G40" s="185">
        <v>2300</v>
      </c>
      <c r="H40" s="183">
        <v>45421</v>
      </c>
      <c r="I40" s="186">
        <f t="shared" si="8"/>
        <v>45422</v>
      </c>
      <c r="J40" s="458">
        <v>45423</v>
      </c>
      <c r="K40" s="459"/>
      <c r="L40" s="459"/>
      <c r="M40" s="460"/>
      <c r="N40" s="461"/>
      <c r="O40" s="461"/>
      <c r="P40" s="461"/>
      <c r="Q40" s="461"/>
      <c r="R40" s="461"/>
      <c r="S40" s="462"/>
    </row>
    <row r="41" spans="1:19" s="156" customFormat="1" ht="27.75" customHeight="1">
      <c r="A41" s="433" t="s">
        <v>630</v>
      </c>
      <c r="B41" s="434"/>
      <c r="C41" s="181" t="s">
        <v>503</v>
      </c>
      <c r="D41" s="182" t="s">
        <v>157</v>
      </c>
      <c r="E41" s="183">
        <f t="shared" si="6"/>
        <v>45421</v>
      </c>
      <c r="F41" s="187">
        <f t="shared" si="7"/>
        <v>45425</v>
      </c>
      <c r="G41" s="185">
        <v>2300</v>
      </c>
      <c r="H41" s="183">
        <v>45426</v>
      </c>
      <c r="I41" s="186">
        <f t="shared" si="8"/>
        <v>45427</v>
      </c>
      <c r="J41" s="266">
        <v>45429</v>
      </c>
      <c r="K41" s="255"/>
      <c r="L41" s="255"/>
      <c r="M41" s="464"/>
      <c r="N41" s="465"/>
      <c r="O41" s="465"/>
      <c r="P41" s="465"/>
      <c r="Q41" s="465"/>
      <c r="R41" s="465"/>
      <c r="S41" s="466"/>
    </row>
    <row r="42" spans="1:19" s="156" customFormat="1" ht="27.75" customHeight="1">
      <c r="A42" s="433" t="s">
        <v>665</v>
      </c>
      <c r="B42" s="434"/>
      <c r="C42" s="181" t="s">
        <v>506</v>
      </c>
      <c r="D42" s="182" t="s">
        <v>157</v>
      </c>
      <c r="E42" s="181">
        <f t="shared" si="6"/>
        <v>45427</v>
      </c>
      <c r="F42" s="187">
        <f t="shared" si="7"/>
        <v>45431</v>
      </c>
      <c r="G42" s="122">
        <v>1700</v>
      </c>
      <c r="H42" s="181">
        <v>45432</v>
      </c>
      <c r="I42" s="180">
        <f t="shared" si="8"/>
        <v>45433</v>
      </c>
      <c r="J42" s="266">
        <v>45434</v>
      </c>
      <c r="K42" s="255"/>
      <c r="L42" s="255"/>
      <c r="M42" s="464"/>
      <c r="N42" s="465"/>
      <c r="O42" s="465"/>
      <c r="P42" s="465"/>
      <c r="Q42" s="465"/>
      <c r="R42" s="465"/>
      <c r="S42" s="466"/>
    </row>
    <row r="43" spans="1:19" s="156" customFormat="1" ht="27.75" customHeight="1">
      <c r="A43" s="478" t="s">
        <v>663</v>
      </c>
      <c r="B43" s="479"/>
      <c r="C43" s="183" t="s">
        <v>556</v>
      </c>
      <c r="D43" s="234" t="s">
        <v>72</v>
      </c>
      <c r="E43" s="183">
        <f t="shared" si="6"/>
        <v>45430</v>
      </c>
      <c r="F43" s="189">
        <f t="shared" si="7"/>
        <v>45434</v>
      </c>
      <c r="G43" s="185">
        <v>1700</v>
      </c>
      <c r="H43" s="183">
        <v>45435</v>
      </c>
      <c r="I43" s="186">
        <f t="shared" si="8"/>
        <v>45436</v>
      </c>
      <c r="J43" s="458">
        <v>45437</v>
      </c>
      <c r="K43" s="459"/>
      <c r="L43" s="459"/>
      <c r="M43" s="460"/>
      <c r="N43" s="461"/>
      <c r="O43" s="461"/>
      <c r="P43" s="461"/>
      <c r="Q43" s="461"/>
      <c r="R43" s="461"/>
      <c r="S43" s="462"/>
    </row>
    <row r="44" spans="1:19" s="156" customFormat="1" ht="27.75" customHeight="1">
      <c r="A44" s="433" t="s">
        <v>664</v>
      </c>
      <c r="B44" s="434"/>
      <c r="C44" s="181" t="s">
        <v>506</v>
      </c>
      <c r="D44" s="182" t="s">
        <v>157</v>
      </c>
      <c r="E44" s="181">
        <f t="shared" si="6"/>
        <v>45435</v>
      </c>
      <c r="F44" s="187">
        <f t="shared" si="7"/>
        <v>45439</v>
      </c>
      <c r="G44" s="122">
        <v>2300</v>
      </c>
      <c r="H44" s="181">
        <v>45440</v>
      </c>
      <c r="I44" s="180">
        <f t="shared" si="8"/>
        <v>45441</v>
      </c>
      <c r="J44" s="266">
        <v>45443</v>
      </c>
      <c r="K44" s="255"/>
      <c r="L44" s="255"/>
      <c r="M44" s="255"/>
      <c r="N44" s="255"/>
      <c r="O44" s="255"/>
      <c r="P44" s="255"/>
      <c r="Q44" s="255"/>
      <c r="R44" s="255"/>
      <c r="S44" s="256"/>
    </row>
    <row r="45" spans="1:19" s="209" customFormat="1" ht="24" customHeight="1">
      <c r="A45" s="203" t="s">
        <v>453</v>
      </c>
      <c r="B45" s="204"/>
      <c r="C45" s="205"/>
      <c r="D45" s="205"/>
      <c r="E45" s="195"/>
      <c r="F45" s="195"/>
      <c r="G45" s="205"/>
      <c r="H45" s="195"/>
      <c r="I45" s="195"/>
      <c r="J45" s="195"/>
      <c r="K45" s="195"/>
      <c r="L45" s="195"/>
      <c r="M45" s="206"/>
      <c r="N45" s="207"/>
      <c r="O45" s="207"/>
      <c r="P45" s="207"/>
      <c r="Q45" s="207"/>
      <c r="R45" s="207"/>
      <c r="S45" s="208"/>
    </row>
    <row r="46" spans="1:19" s="156" customFormat="1" ht="24" customHeight="1" thickBot="1">
      <c r="A46" s="193" t="s">
        <v>176</v>
      </c>
      <c r="B46" s="8"/>
      <c r="C46" s="137"/>
      <c r="D46" s="137"/>
      <c r="E46" s="161"/>
      <c r="F46" s="161"/>
      <c r="G46" s="162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</row>
    <row r="47" spans="1:19" s="156" customFormat="1" ht="19.5" customHeight="1">
      <c r="A47" s="287" t="s">
        <v>25</v>
      </c>
      <c r="B47" s="289"/>
      <c r="C47" s="471" t="s">
        <v>3</v>
      </c>
      <c r="D47" s="471" t="s">
        <v>188</v>
      </c>
      <c r="E47" s="300" t="s">
        <v>5</v>
      </c>
      <c r="F47" s="267"/>
      <c r="G47" s="267"/>
      <c r="H47" s="267"/>
      <c r="I47" s="268"/>
      <c r="J47" s="477" t="s">
        <v>1</v>
      </c>
      <c r="K47" s="444"/>
      <c r="L47" s="444"/>
      <c r="M47" s="444"/>
      <c r="N47" s="444"/>
      <c r="O47" s="258" t="s">
        <v>131</v>
      </c>
      <c r="P47" s="444"/>
      <c r="Q47" s="444"/>
      <c r="R47" s="444"/>
      <c r="S47" s="445"/>
    </row>
    <row r="48" spans="1:19" s="156" customFormat="1" ht="19.5" customHeight="1">
      <c r="A48" s="290"/>
      <c r="B48" s="292"/>
      <c r="C48" s="429"/>
      <c r="D48" s="429"/>
      <c r="E48" s="119" t="s">
        <v>6</v>
      </c>
      <c r="F48" s="119" t="s">
        <v>7</v>
      </c>
      <c r="G48" s="119" t="s">
        <v>71</v>
      </c>
      <c r="H48" s="119" t="s">
        <v>1</v>
      </c>
      <c r="I48" s="126" t="s">
        <v>8</v>
      </c>
      <c r="J48" s="456" t="s">
        <v>382</v>
      </c>
      <c r="K48" s="410"/>
      <c r="L48" s="410"/>
      <c r="M48" s="410"/>
      <c r="N48" s="410"/>
      <c r="O48" s="410"/>
      <c r="P48" s="410"/>
      <c r="Q48" s="410"/>
      <c r="R48" s="410"/>
      <c r="S48" s="475"/>
    </row>
    <row r="49" spans="1:19" s="156" customFormat="1" ht="27.75" customHeight="1">
      <c r="A49" s="472" t="s">
        <v>573</v>
      </c>
      <c r="B49" s="473"/>
      <c r="C49" s="119" t="s">
        <v>493</v>
      </c>
      <c r="D49" s="91" t="s">
        <v>157</v>
      </c>
      <c r="E49" s="183">
        <f aca="true" t="shared" si="9" ref="E49:E56">H49-5</f>
        <v>45400</v>
      </c>
      <c r="F49" s="191">
        <f aca="true" t="shared" si="10" ref="F49:F56">H49-1</f>
        <v>45404</v>
      </c>
      <c r="G49" s="119">
        <v>2300</v>
      </c>
      <c r="H49" s="191">
        <v>45405</v>
      </c>
      <c r="I49" s="192">
        <f aca="true" t="shared" si="11" ref="I49:I56">H49+1</f>
        <v>45406</v>
      </c>
      <c r="J49" s="456">
        <v>45407</v>
      </c>
      <c r="K49" s="277"/>
      <c r="L49" s="277"/>
      <c r="M49" s="277"/>
      <c r="N49" s="277"/>
      <c r="O49" s="410" t="str">
        <f>VLOOKUP(C49,DATA!AO:AP,2,FALSE)</f>
        <v>GREEN PORT</v>
      </c>
      <c r="P49" s="277"/>
      <c r="Q49" s="277"/>
      <c r="R49" s="277"/>
      <c r="S49" s="463"/>
    </row>
    <row r="50" spans="1:19" s="156" customFormat="1" ht="27.75" customHeight="1">
      <c r="A50" s="472" t="s">
        <v>564</v>
      </c>
      <c r="B50" s="473"/>
      <c r="C50" s="119" t="s">
        <v>465</v>
      </c>
      <c r="D50" s="91" t="s">
        <v>157</v>
      </c>
      <c r="E50" s="183">
        <f t="shared" si="9"/>
        <v>45403</v>
      </c>
      <c r="F50" s="191">
        <f t="shared" si="10"/>
        <v>45407</v>
      </c>
      <c r="G50" s="119">
        <v>2300</v>
      </c>
      <c r="H50" s="191">
        <v>45408</v>
      </c>
      <c r="I50" s="192">
        <f t="shared" si="11"/>
        <v>45409</v>
      </c>
      <c r="J50" s="456">
        <v>45410</v>
      </c>
      <c r="K50" s="277"/>
      <c r="L50" s="277"/>
      <c r="M50" s="277"/>
      <c r="N50" s="277"/>
      <c r="O50" s="410" t="str">
        <f>VLOOKUP(C50,DATA!AO:AP,2,FALSE)</f>
        <v>DINH VU</v>
      </c>
      <c r="P50" s="277"/>
      <c r="Q50" s="277"/>
      <c r="R50" s="277"/>
      <c r="S50" s="463"/>
    </row>
    <row r="51" spans="1:19" s="156" customFormat="1" ht="27.75" customHeight="1">
      <c r="A51" s="472" t="s">
        <v>589</v>
      </c>
      <c r="B51" s="473"/>
      <c r="C51" s="119" t="s">
        <v>493</v>
      </c>
      <c r="D51" s="91" t="s">
        <v>157</v>
      </c>
      <c r="E51" s="183">
        <f t="shared" si="9"/>
        <v>45408</v>
      </c>
      <c r="F51" s="191">
        <f t="shared" si="10"/>
        <v>45412</v>
      </c>
      <c r="G51" s="119">
        <v>1700</v>
      </c>
      <c r="H51" s="191">
        <v>45413</v>
      </c>
      <c r="I51" s="192">
        <f t="shared" si="11"/>
        <v>45414</v>
      </c>
      <c r="J51" s="456">
        <v>45415</v>
      </c>
      <c r="K51" s="277"/>
      <c r="L51" s="277"/>
      <c r="M51" s="277"/>
      <c r="N51" s="277"/>
      <c r="O51" s="410" t="str">
        <f>VLOOKUP(C51,DATA!AO:AP,2,FALSE)</f>
        <v>GREEN PORT</v>
      </c>
      <c r="P51" s="277"/>
      <c r="Q51" s="277"/>
      <c r="R51" s="277"/>
      <c r="S51" s="463"/>
    </row>
    <row r="52" spans="1:19" s="156" customFormat="1" ht="27.75" customHeight="1">
      <c r="A52" s="472" t="s">
        <v>574</v>
      </c>
      <c r="B52" s="473"/>
      <c r="C52" s="119" t="s">
        <v>465</v>
      </c>
      <c r="D52" s="91" t="s">
        <v>157</v>
      </c>
      <c r="E52" s="183">
        <f t="shared" si="9"/>
        <v>45409</v>
      </c>
      <c r="F52" s="191">
        <f t="shared" si="10"/>
        <v>45413</v>
      </c>
      <c r="G52" s="119">
        <v>2300</v>
      </c>
      <c r="H52" s="191">
        <v>45414</v>
      </c>
      <c r="I52" s="192">
        <f t="shared" si="11"/>
        <v>45415</v>
      </c>
      <c r="J52" s="456">
        <v>45416</v>
      </c>
      <c r="K52" s="277"/>
      <c r="L52" s="277"/>
      <c r="M52" s="277"/>
      <c r="N52" s="277"/>
      <c r="O52" s="410" t="str">
        <f>VLOOKUP(C52,DATA!AO:AP,2,FALSE)</f>
        <v>DINH VU</v>
      </c>
      <c r="P52" s="277"/>
      <c r="Q52" s="277"/>
      <c r="R52" s="277"/>
      <c r="S52" s="463"/>
    </row>
    <row r="53" spans="1:19" s="156" customFormat="1" ht="27.75" customHeight="1">
      <c r="A53" s="472" t="s">
        <v>605</v>
      </c>
      <c r="B53" s="473"/>
      <c r="C53" s="119" t="s">
        <v>493</v>
      </c>
      <c r="D53" s="91" t="s">
        <v>157</v>
      </c>
      <c r="E53" s="183">
        <f>H53-5</f>
        <v>45414</v>
      </c>
      <c r="F53" s="191">
        <f>H53-1</f>
        <v>45418</v>
      </c>
      <c r="G53" s="119">
        <v>1700</v>
      </c>
      <c r="H53" s="191">
        <v>45419</v>
      </c>
      <c r="I53" s="192">
        <f>H53+1</f>
        <v>45420</v>
      </c>
      <c r="J53" s="456">
        <v>45421</v>
      </c>
      <c r="K53" s="277"/>
      <c r="L53" s="277"/>
      <c r="M53" s="277"/>
      <c r="N53" s="277"/>
      <c r="O53" s="410" t="str">
        <f>VLOOKUP(C53,DATA!AO:AP,2,FALSE)</f>
        <v>GREEN PORT</v>
      </c>
      <c r="P53" s="277"/>
      <c r="Q53" s="277"/>
      <c r="R53" s="277"/>
      <c r="S53" s="463"/>
    </row>
    <row r="54" spans="1:19" s="156" customFormat="1" ht="27.75" customHeight="1">
      <c r="A54" s="472" t="s">
        <v>590</v>
      </c>
      <c r="B54" s="473"/>
      <c r="C54" s="119" t="s">
        <v>465</v>
      </c>
      <c r="D54" s="91" t="s">
        <v>157</v>
      </c>
      <c r="E54" s="183">
        <f t="shared" si="9"/>
        <v>45415</v>
      </c>
      <c r="F54" s="191">
        <f t="shared" si="10"/>
        <v>45419</v>
      </c>
      <c r="G54" s="119">
        <v>2300</v>
      </c>
      <c r="H54" s="191">
        <v>45420</v>
      </c>
      <c r="I54" s="192">
        <f t="shared" si="11"/>
        <v>45421</v>
      </c>
      <c r="J54" s="456">
        <v>45422</v>
      </c>
      <c r="K54" s="277"/>
      <c r="L54" s="277"/>
      <c r="M54" s="277"/>
      <c r="N54" s="277"/>
      <c r="O54" s="410" t="str">
        <f>VLOOKUP(C54,DATA!AO:AP,2,FALSE)</f>
        <v>DINH VU</v>
      </c>
      <c r="P54" s="277"/>
      <c r="Q54" s="277"/>
      <c r="R54" s="277"/>
      <c r="S54" s="463"/>
    </row>
    <row r="55" spans="1:19" s="156" customFormat="1" ht="27.75" customHeight="1">
      <c r="A55" s="472" t="s">
        <v>606</v>
      </c>
      <c r="B55" s="473"/>
      <c r="C55" s="119" t="s">
        <v>493</v>
      </c>
      <c r="D55" s="91" t="s">
        <v>157</v>
      </c>
      <c r="E55" s="183">
        <f t="shared" si="9"/>
        <v>45422</v>
      </c>
      <c r="F55" s="191">
        <f t="shared" si="10"/>
        <v>45426</v>
      </c>
      <c r="G55" s="119">
        <v>1700</v>
      </c>
      <c r="H55" s="191">
        <v>45427</v>
      </c>
      <c r="I55" s="192">
        <f t="shared" si="11"/>
        <v>45428</v>
      </c>
      <c r="J55" s="456">
        <v>45429</v>
      </c>
      <c r="K55" s="277"/>
      <c r="L55" s="277"/>
      <c r="M55" s="277"/>
      <c r="N55" s="277"/>
      <c r="O55" s="410" t="str">
        <f>VLOOKUP(C55,DATA!AO:AP,2,FALSE)</f>
        <v>GREEN PORT</v>
      </c>
      <c r="P55" s="277"/>
      <c r="Q55" s="277"/>
      <c r="R55" s="277"/>
      <c r="S55" s="463"/>
    </row>
    <row r="56" spans="1:19" s="156" customFormat="1" ht="27.75" customHeight="1">
      <c r="A56" s="472" t="s">
        <v>631</v>
      </c>
      <c r="B56" s="473"/>
      <c r="C56" s="119" t="s">
        <v>465</v>
      </c>
      <c r="D56" s="91" t="s">
        <v>157</v>
      </c>
      <c r="E56" s="183">
        <f t="shared" si="9"/>
        <v>45424</v>
      </c>
      <c r="F56" s="191">
        <f t="shared" si="10"/>
        <v>45428</v>
      </c>
      <c r="G56" s="119">
        <v>2300</v>
      </c>
      <c r="H56" s="191">
        <v>45429</v>
      </c>
      <c r="I56" s="192">
        <f t="shared" si="11"/>
        <v>45430</v>
      </c>
      <c r="J56" s="456">
        <v>45431</v>
      </c>
      <c r="K56" s="277"/>
      <c r="L56" s="277"/>
      <c r="M56" s="277"/>
      <c r="N56" s="277"/>
      <c r="O56" s="410" t="str">
        <f>VLOOKUP(C56,DATA!AO:AP,2,FALSE)</f>
        <v>DINH VU</v>
      </c>
      <c r="P56" s="277"/>
      <c r="Q56" s="277"/>
      <c r="R56" s="277"/>
      <c r="S56" s="463"/>
    </row>
    <row r="57" spans="1:19" s="156" customFormat="1" ht="27.75" customHeight="1">
      <c r="A57" s="472" t="s">
        <v>666</v>
      </c>
      <c r="B57" s="473"/>
      <c r="C57" s="119" t="s">
        <v>493</v>
      </c>
      <c r="D57" s="91" t="s">
        <v>157</v>
      </c>
      <c r="E57" s="183">
        <f>H57-5</f>
        <v>45427</v>
      </c>
      <c r="F57" s="191">
        <f>H57-1</f>
        <v>45431</v>
      </c>
      <c r="G57" s="119">
        <v>2300</v>
      </c>
      <c r="H57" s="191">
        <v>45432</v>
      </c>
      <c r="I57" s="192">
        <f>H57+1</f>
        <v>45433</v>
      </c>
      <c r="J57" s="456">
        <v>45434</v>
      </c>
      <c r="K57" s="277"/>
      <c r="L57" s="277"/>
      <c r="M57" s="277"/>
      <c r="N57" s="277"/>
      <c r="O57" s="410" t="str">
        <f>VLOOKUP(C57,DATA!AO:AP,2,FALSE)</f>
        <v>GREEN PORT</v>
      </c>
      <c r="P57" s="277"/>
      <c r="Q57" s="277"/>
      <c r="R57" s="277"/>
      <c r="S57" s="463"/>
    </row>
    <row r="58" spans="1:19" s="156" customFormat="1" ht="27.75" customHeight="1">
      <c r="A58" s="472" t="s">
        <v>667</v>
      </c>
      <c r="B58" s="473"/>
      <c r="C58" s="119" t="s">
        <v>465</v>
      </c>
      <c r="D58" s="91" t="s">
        <v>157</v>
      </c>
      <c r="E58" s="183">
        <f>H58-5</f>
        <v>45430</v>
      </c>
      <c r="F58" s="191">
        <f>H58-1</f>
        <v>45434</v>
      </c>
      <c r="G58" s="119">
        <v>2300</v>
      </c>
      <c r="H58" s="191">
        <v>45435</v>
      </c>
      <c r="I58" s="192">
        <f>H58+1</f>
        <v>45436</v>
      </c>
      <c r="J58" s="456">
        <v>45437</v>
      </c>
      <c r="K58" s="277"/>
      <c r="L58" s="277"/>
      <c r="M58" s="277"/>
      <c r="N58" s="277"/>
      <c r="O58" s="410" t="str">
        <f>VLOOKUP(C58,DATA!AO:AP,2,FALSE)</f>
        <v>DINH VU</v>
      </c>
      <c r="P58" s="277"/>
      <c r="Q58" s="277"/>
      <c r="R58" s="277"/>
      <c r="S58" s="463"/>
    </row>
    <row r="59" spans="1:19" s="156" customFormat="1" ht="27.75" customHeight="1" thickBot="1">
      <c r="A59" s="472" t="s">
        <v>668</v>
      </c>
      <c r="B59" s="473"/>
      <c r="C59" s="119" t="s">
        <v>493</v>
      </c>
      <c r="D59" s="91" t="s">
        <v>157</v>
      </c>
      <c r="E59" s="183">
        <f>H59-5</f>
        <v>45435</v>
      </c>
      <c r="F59" s="191">
        <f>H59-1</f>
        <v>45439</v>
      </c>
      <c r="G59" s="119">
        <v>2300</v>
      </c>
      <c r="H59" s="191">
        <v>45440</v>
      </c>
      <c r="I59" s="192">
        <f>H59+1</f>
        <v>45441</v>
      </c>
      <c r="J59" s="456">
        <v>45442</v>
      </c>
      <c r="K59" s="277"/>
      <c r="L59" s="277"/>
      <c r="M59" s="277"/>
      <c r="N59" s="277"/>
      <c r="O59" s="410" t="str">
        <f>VLOOKUP(C59,DATA!AO:AP,2,FALSE)</f>
        <v>GREEN PORT</v>
      </c>
      <c r="P59" s="277"/>
      <c r="Q59" s="277"/>
      <c r="R59" s="277"/>
      <c r="S59" s="463"/>
    </row>
    <row r="60" spans="1:19" s="129" customFormat="1" ht="91.5" customHeight="1" thickBot="1">
      <c r="A60" s="468" t="s">
        <v>552</v>
      </c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70"/>
    </row>
    <row r="61" spans="1:19" s="156" customFormat="1" ht="19.5" customHeight="1">
      <c r="A61" s="474" t="s">
        <v>9</v>
      </c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</row>
    <row r="62" spans="1:19" ht="15.75">
      <c r="A62" s="8"/>
      <c r="B62" s="8"/>
      <c r="C62" s="8"/>
      <c r="D62" s="8"/>
      <c r="E62" s="6"/>
      <c r="F62" s="6"/>
      <c r="G62" s="6"/>
      <c r="H62" s="116"/>
      <c r="I62" s="116"/>
      <c r="J62" s="116"/>
      <c r="K62" s="116"/>
      <c r="L62" s="116"/>
      <c r="M62" s="116"/>
      <c r="N62" s="116"/>
      <c r="O62" s="116"/>
      <c r="P62" s="116"/>
      <c r="Q62" s="6"/>
      <c r="R62" s="6"/>
      <c r="S62" s="6"/>
    </row>
  </sheetData>
  <sheetProtection/>
  <mergeCells count="155">
    <mergeCell ref="A7:B7"/>
    <mergeCell ref="D4:D6"/>
    <mergeCell ref="F5:F6"/>
    <mergeCell ref="E4:I4"/>
    <mergeCell ref="I5:I6"/>
    <mergeCell ref="H5:H6"/>
    <mergeCell ref="C4:C6"/>
    <mergeCell ref="A47:B48"/>
    <mergeCell ref="A8:B8"/>
    <mergeCell ref="A9:B9"/>
    <mergeCell ref="A40:B40"/>
    <mergeCell ref="A33:B35"/>
    <mergeCell ref="I19:I20"/>
    <mergeCell ref="A37:B37"/>
    <mergeCell ref="A38:B38"/>
    <mergeCell ref="C33:C35"/>
    <mergeCell ref="E33:I33"/>
    <mergeCell ref="A44:B44"/>
    <mergeCell ref="A41:B41"/>
    <mergeCell ref="A36:B36"/>
    <mergeCell ref="E5:E6"/>
    <mergeCell ref="A10:B10"/>
    <mergeCell ref="A11:B11"/>
    <mergeCell ref="A12:B12"/>
    <mergeCell ref="A13:B13"/>
    <mergeCell ref="A39:B39"/>
    <mergeCell ref="A4:B6"/>
    <mergeCell ref="H34:H35"/>
    <mergeCell ref="J36:S36"/>
    <mergeCell ref="J39:S39"/>
    <mergeCell ref="A42:B42"/>
    <mergeCell ref="J41:S41"/>
    <mergeCell ref="A43:B43"/>
    <mergeCell ref="D33:D35"/>
    <mergeCell ref="E34:E35"/>
    <mergeCell ref="F34:F35"/>
    <mergeCell ref="J37:S37"/>
    <mergeCell ref="I34:I35"/>
    <mergeCell ref="J33:S33"/>
    <mergeCell ref="O55:S55"/>
    <mergeCell ref="O54:S54"/>
    <mergeCell ref="J56:N56"/>
    <mergeCell ref="O58:S58"/>
    <mergeCell ref="J47:N47"/>
    <mergeCell ref="J55:N55"/>
    <mergeCell ref="O53:S53"/>
    <mergeCell ref="O57:S57"/>
    <mergeCell ref="A59:B59"/>
    <mergeCell ref="A55:B55"/>
    <mergeCell ref="A57:B57"/>
    <mergeCell ref="A53:B53"/>
    <mergeCell ref="J54:N54"/>
    <mergeCell ref="J51:N51"/>
    <mergeCell ref="J52:N52"/>
    <mergeCell ref="A58:B58"/>
    <mergeCell ref="J57:N57"/>
    <mergeCell ref="A61:S61"/>
    <mergeCell ref="J48:S48"/>
    <mergeCell ref="O56:S56"/>
    <mergeCell ref="A51:B51"/>
    <mergeCell ref="A56:B56"/>
    <mergeCell ref="O49:S49"/>
    <mergeCell ref="A52:B52"/>
    <mergeCell ref="A49:B49"/>
    <mergeCell ref="J49:N49"/>
    <mergeCell ref="O52:S52"/>
    <mergeCell ref="O21:S21"/>
    <mergeCell ref="O22:S22"/>
    <mergeCell ref="A54:B54"/>
    <mergeCell ref="O51:S51"/>
    <mergeCell ref="A50:B50"/>
    <mergeCell ref="M11:P11"/>
    <mergeCell ref="J12:L12"/>
    <mergeCell ref="D47:D48"/>
    <mergeCell ref="E47:I47"/>
    <mergeCell ref="O47:S47"/>
    <mergeCell ref="A23:B23"/>
    <mergeCell ref="C47:C48"/>
    <mergeCell ref="J44:S44"/>
    <mergeCell ref="J38:S38"/>
    <mergeCell ref="G34:G35"/>
    <mergeCell ref="O23:S23"/>
    <mergeCell ref="A26:B26"/>
    <mergeCell ref="O29:S29"/>
    <mergeCell ref="O28:S28"/>
    <mergeCell ref="J27:N27"/>
    <mergeCell ref="J19:N20"/>
    <mergeCell ref="J23:N23"/>
    <mergeCell ref="A60:S60"/>
    <mergeCell ref="O50:S50"/>
    <mergeCell ref="J58:N58"/>
    <mergeCell ref="J50:N50"/>
    <mergeCell ref="J53:N53"/>
    <mergeCell ref="J24:N24"/>
    <mergeCell ref="J26:N26"/>
    <mergeCell ref="O26:S26"/>
    <mergeCell ref="J25:N25"/>
    <mergeCell ref="J28:N28"/>
    <mergeCell ref="J59:N59"/>
    <mergeCell ref="J34:S35"/>
    <mergeCell ref="J43:S43"/>
    <mergeCell ref="J40:S40"/>
    <mergeCell ref="O59:S59"/>
    <mergeCell ref="O27:S27"/>
    <mergeCell ref="J42:S42"/>
    <mergeCell ref="Q7:S7"/>
    <mergeCell ref="J4:S4"/>
    <mergeCell ref="J5:L6"/>
    <mergeCell ref="M5:P6"/>
    <mergeCell ref="A14:B14"/>
    <mergeCell ref="J13:L13"/>
    <mergeCell ref="M9:P9"/>
    <mergeCell ref="M10:P10"/>
    <mergeCell ref="Q9:S9"/>
    <mergeCell ref="G5:G6"/>
    <mergeCell ref="E19:E20"/>
    <mergeCell ref="Q8:S8"/>
    <mergeCell ref="G19:G20"/>
    <mergeCell ref="M8:P8"/>
    <mergeCell ref="M14:P14"/>
    <mergeCell ref="J18:S18"/>
    <mergeCell ref="H19:H20"/>
    <mergeCell ref="O19:S20"/>
    <mergeCell ref="Q10:S10"/>
    <mergeCell ref="Q11:S11"/>
    <mergeCell ref="E18:I18"/>
    <mergeCell ref="A29:B29"/>
    <mergeCell ref="A27:B27"/>
    <mergeCell ref="A18:B20"/>
    <mergeCell ref="J14:L14"/>
    <mergeCell ref="J7:L7"/>
    <mergeCell ref="A24:B24"/>
    <mergeCell ref="A22:B22"/>
    <mergeCell ref="J22:N22"/>
    <mergeCell ref="A28:B28"/>
    <mergeCell ref="F19:F20"/>
    <mergeCell ref="M7:P7"/>
    <mergeCell ref="Q13:S13"/>
    <mergeCell ref="Q14:S14"/>
    <mergeCell ref="Q12:S12"/>
    <mergeCell ref="J29:N29"/>
    <mergeCell ref="O24:S24"/>
    <mergeCell ref="J21:N21"/>
    <mergeCell ref="M12:P12"/>
    <mergeCell ref="M13:P13"/>
    <mergeCell ref="C18:C20"/>
    <mergeCell ref="O25:S25"/>
    <mergeCell ref="A21:B21"/>
    <mergeCell ref="D18:D20"/>
    <mergeCell ref="A25:B25"/>
    <mergeCell ref="Q5:S6"/>
    <mergeCell ref="J8:L8"/>
    <mergeCell ref="J9:L9"/>
    <mergeCell ref="J10:L10"/>
    <mergeCell ref="J11:L11"/>
  </mergeCells>
  <printOptions horizontalCentered="1"/>
  <pageMargins left="0" right="0" top="0.5511811023622047" bottom="0" header="0.5118110236220472" footer="0.5118110236220472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="85" zoomScaleNormal="85" zoomScalePageLayoutView="0" workbookViewId="0" topLeftCell="A1">
      <selection activeCell="T29" sqref="T29"/>
    </sheetView>
  </sheetViews>
  <sheetFormatPr defaultColWidth="9.00390625" defaultRowHeight="16.5"/>
  <cols>
    <col min="1" max="1" width="12.50390625" style="165" customWidth="1"/>
    <col min="2" max="2" width="27.125" style="165" customWidth="1"/>
    <col min="3" max="4" width="11.25390625" style="165" customWidth="1"/>
    <col min="5" max="5" width="12.50390625" style="165" customWidth="1"/>
    <col min="6" max="6" width="12.375" style="165" customWidth="1"/>
    <col min="7" max="7" width="10.25390625" style="165" customWidth="1"/>
    <col min="8" max="8" width="16.75390625" style="165" customWidth="1"/>
    <col min="9" max="9" width="14.00390625" style="165" customWidth="1"/>
    <col min="10" max="10" width="13.875" style="176" customWidth="1"/>
    <col min="11" max="11" width="11.50390625" style="176" customWidth="1"/>
    <col min="12" max="12" width="4.375" style="165" customWidth="1"/>
    <col min="13" max="13" width="5.625" style="165" customWidth="1"/>
    <col min="14" max="14" width="4.625" style="165" customWidth="1"/>
    <col min="15" max="15" width="10.25390625" style="165" customWidth="1"/>
    <col min="16" max="16" width="7.375" style="165" customWidth="1"/>
    <col min="17" max="17" width="4.375" style="165" customWidth="1"/>
    <col min="18" max="18" width="9.625" style="165" customWidth="1"/>
    <col min="19" max="16384" width="9.00390625" style="165" customWidth="1"/>
  </cols>
  <sheetData>
    <row r="1" spans="1:18" s="156" customFormat="1" ht="26.25" customHeight="1">
      <c r="A1" s="496" t="s">
        <v>537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</row>
    <row r="2" spans="1:18" s="156" customFormat="1" ht="21" customHeight="1" thickBot="1">
      <c r="A2" s="498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</row>
    <row r="3" spans="1:18" s="156" customFormat="1" ht="25.5" customHeight="1">
      <c r="A3" s="287" t="s">
        <v>2</v>
      </c>
      <c r="B3" s="289"/>
      <c r="C3" s="471" t="s">
        <v>3</v>
      </c>
      <c r="D3" s="514" t="s">
        <v>188</v>
      </c>
      <c r="E3" s="288" t="s">
        <v>5</v>
      </c>
      <c r="F3" s="512"/>
      <c r="G3" s="512"/>
      <c r="H3" s="512"/>
      <c r="I3" s="513"/>
      <c r="J3" s="258" t="s">
        <v>521</v>
      </c>
      <c r="K3" s="258"/>
      <c r="L3" s="258"/>
      <c r="M3" s="258"/>
      <c r="N3" s="258"/>
      <c r="O3" s="258"/>
      <c r="P3" s="258"/>
      <c r="Q3" s="258"/>
      <c r="R3" s="259"/>
    </row>
    <row r="4" spans="1:18" s="156" customFormat="1" ht="30" customHeight="1">
      <c r="A4" s="290"/>
      <c r="B4" s="292"/>
      <c r="C4" s="429"/>
      <c r="D4" s="515"/>
      <c r="E4" s="118" t="s">
        <v>6</v>
      </c>
      <c r="F4" s="119" t="s">
        <v>7</v>
      </c>
      <c r="G4" s="119" t="s">
        <v>71</v>
      </c>
      <c r="H4" s="119" t="s">
        <v>1</v>
      </c>
      <c r="I4" s="126" t="s">
        <v>8</v>
      </c>
      <c r="J4" s="519" t="s">
        <v>526</v>
      </c>
      <c r="K4" s="236"/>
      <c r="L4" s="236"/>
      <c r="M4" s="248" t="s">
        <v>527</v>
      </c>
      <c r="N4" s="249"/>
      <c r="O4" s="249"/>
      <c r="P4" s="250"/>
      <c r="Q4" s="236" t="s">
        <v>528</v>
      </c>
      <c r="R4" s="237"/>
    </row>
    <row r="5" spans="1:18" s="167" customFormat="1" ht="27.75" customHeight="1">
      <c r="A5" s="510" t="s">
        <v>637</v>
      </c>
      <c r="B5" s="511"/>
      <c r="C5" s="119" t="s">
        <v>547</v>
      </c>
      <c r="D5" s="126" t="s">
        <v>157</v>
      </c>
      <c r="E5" s="293" t="s">
        <v>553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4"/>
    </row>
    <row r="6" spans="1:18" s="167" customFormat="1" ht="27.75" customHeight="1" thickBot="1">
      <c r="A6" s="507" t="s">
        <v>638</v>
      </c>
      <c r="B6" s="508"/>
      <c r="C6" s="119" t="s">
        <v>547</v>
      </c>
      <c r="D6" s="126" t="s">
        <v>157</v>
      </c>
      <c r="E6" s="293" t="s">
        <v>555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4"/>
    </row>
    <row r="7" spans="1:18" s="156" customFormat="1" ht="26.25" customHeight="1">
      <c r="A7" s="496" t="s">
        <v>544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500"/>
    </row>
    <row r="8" spans="1:18" s="156" customFormat="1" ht="24" customHeight="1" thickBot="1">
      <c r="A8" s="498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504"/>
    </row>
    <row r="9" spans="1:18" s="156" customFormat="1" ht="27" customHeight="1">
      <c r="A9" s="329" t="s">
        <v>2</v>
      </c>
      <c r="B9" s="330"/>
      <c r="C9" s="471" t="s">
        <v>3</v>
      </c>
      <c r="D9" s="300" t="s">
        <v>188</v>
      </c>
      <c r="E9" s="477" t="s">
        <v>517</v>
      </c>
      <c r="F9" s="267"/>
      <c r="G9" s="267"/>
      <c r="H9" s="267"/>
      <c r="I9" s="477" t="s">
        <v>1</v>
      </c>
      <c r="J9" s="267"/>
      <c r="K9" s="267"/>
      <c r="L9" s="267"/>
      <c r="M9" s="267"/>
      <c r="N9" s="267"/>
      <c r="O9" s="267"/>
      <c r="P9" s="267"/>
      <c r="Q9" s="267"/>
      <c r="R9" s="268"/>
    </row>
    <row r="10" spans="1:18" s="156" customFormat="1" ht="45" customHeight="1">
      <c r="A10" s="333"/>
      <c r="B10" s="261"/>
      <c r="C10" s="429"/>
      <c r="D10" s="248"/>
      <c r="E10" s="125" t="s">
        <v>6</v>
      </c>
      <c r="F10" s="119" t="s">
        <v>7</v>
      </c>
      <c r="G10" s="119" t="s">
        <v>71</v>
      </c>
      <c r="H10" s="117" t="s">
        <v>1</v>
      </c>
      <c r="I10" s="509" t="s">
        <v>538</v>
      </c>
      <c r="J10" s="236"/>
      <c r="K10" s="236"/>
      <c r="L10" s="236"/>
      <c r="M10" s="371"/>
      <c r="N10" s="367" t="s">
        <v>539</v>
      </c>
      <c r="O10" s="368"/>
      <c r="P10" s="368"/>
      <c r="Q10" s="368"/>
      <c r="R10" s="520"/>
    </row>
    <row r="11" spans="1:18" s="167" customFormat="1" ht="27.75" customHeight="1">
      <c r="A11" s="489" t="s">
        <v>566</v>
      </c>
      <c r="B11" s="473"/>
      <c r="C11" s="119" t="s">
        <v>465</v>
      </c>
      <c r="D11" s="117" t="s">
        <v>157</v>
      </c>
      <c r="E11" s="168">
        <f>H11-5</f>
        <v>45399</v>
      </c>
      <c r="F11" s="127">
        <f>H11-1</f>
        <v>45403</v>
      </c>
      <c r="G11" s="119">
        <v>2300</v>
      </c>
      <c r="H11" s="120">
        <v>45404</v>
      </c>
      <c r="I11" s="293">
        <v>45413</v>
      </c>
      <c r="J11" s="242"/>
      <c r="K11" s="242"/>
      <c r="L11" s="242"/>
      <c r="M11" s="243"/>
      <c r="N11" s="238">
        <v>45412</v>
      </c>
      <c r="O11" s="239"/>
      <c r="P11" s="239"/>
      <c r="Q11" s="239"/>
      <c r="R11" s="240"/>
    </row>
    <row r="12" spans="1:18" s="167" customFormat="1" ht="27.75" customHeight="1">
      <c r="A12" s="489" t="s">
        <v>591</v>
      </c>
      <c r="B12" s="473"/>
      <c r="C12" s="119" t="s">
        <v>465</v>
      </c>
      <c r="D12" s="117" t="s">
        <v>157</v>
      </c>
      <c r="E12" s="168">
        <f>H12-5</f>
        <v>45408</v>
      </c>
      <c r="F12" s="127">
        <f>H12-1</f>
        <v>45412</v>
      </c>
      <c r="G12" s="119">
        <v>1700</v>
      </c>
      <c r="H12" s="120">
        <v>45413</v>
      </c>
      <c r="I12" s="293">
        <v>45422</v>
      </c>
      <c r="J12" s="242"/>
      <c r="K12" s="242"/>
      <c r="L12" s="242"/>
      <c r="M12" s="243"/>
      <c r="N12" s="238">
        <v>45420</v>
      </c>
      <c r="O12" s="239"/>
      <c r="P12" s="239"/>
      <c r="Q12" s="239"/>
      <c r="R12" s="240"/>
    </row>
    <row r="13" spans="1:18" s="167" customFormat="1" ht="27.75" customHeight="1">
      <c r="A13" s="489" t="s">
        <v>632</v>
      </c>
      <c r="B13" s="473"/>
      <c r="C13" s="119" t="s">
        <v>465</v>
      </c>
      <c r="D13" s="117" t="s">
        <v>157</v>
      </c>
      <c r="E13" s="168">
        <f>H13-5</f>
        <v>45414</v>
      </c>
      <c r="F13" s="127">
        <f>H13-1</f>
        <v>45418</v>
      </c>
      <c r="G13" s="119">
        <v>1700</v>
      </c>
      <c r="H13" s="120">
        <v>45419</v>
      </c>
      <c r="I13" s="293">
        <v>45428</v>
      </c>
      <c r="J13" s="242"/>
      <c r="K13" s="242"/>
      <c r="L13" s="242"/>
      <c r="M13" s="243"/>
      <c r="N13" s="238">
        <v>45427</v>
      </c>
      <c r="O13" s="239"/>
      <c r="P13" s="239"/>
      <c r="Q13" s="239"/>
      <c r="R13" s="240"/>
    </row>
    <row r="14" spans="1:18" s="167" customFormat="1" ht="27.75" customHeight="1" thickBot="1">
      <c r="A14" s="489" t="s">
        <v>648</v>
      </c>
      <c r="B14" s="473"/>
      <c r="C14" s="119" t="s">
        <v>465</v>
      </c>
      <c r="D14" s="117" t="s">
        <v>157</v>
      </c>
      <c r="E14" s="168">
        <f>H14-5</f>
        <v>45420</v>
      </c>
      <c r="F14" s="127">
        <f>H14-1</f>
        <v>45424</v>
      </c>
      <c r="G14" s="119">
        <v>1700</v>
      </c>
      <c r="H14" s="120">
        <v>45425</v>
      </c>
      <c r="I14" s="293">
        <v>45434</v>
      </c>
      <c r="J14" s="242"/>
      <c r="K14" s="242"/>
      <c r="L14" s="242"/>
      <c r="M14" s="243"/>
      <c r="N14" s="238">
        <v>45433</v>
      </c>
      <c r="O14" s="239"/>
      <c r="P14" s="239"/>
      <c r="Q14" s="239"/>
      <c r="R14" s="240"/>
    </row>
    <row r="15" spans="1:18" s="156" customFormat="1" ht="26.25" customHeight="1">
      <c r="A15" s="496" t="s">
        <v>545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500"/>
    </row>
    <row r="16" spans="1:18" s="156" customFormat="1" ht="19.5" customHeight="1" thickBot="1">
      <c r="A16" s="501"/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3"/>
    </row>
    <row r="17" spans="1:18" s="156" customFormat="1" ht="27" customHeight="1">
      <c r="A17" s="329" t="s">
        <v>2</v>
      </c>
      <c r="B17" s="330"/>
      <c r="C17" s="471" t="s">
        <v>3</v>
      </c>
      <c r="D17" s="300" t="s">
        <v>188</v>
      </c>
      <c r="E17" s="477" t="s">
        <v>517</v>
      </c>
      <c r="F17" s="267"/>
      <c r="G17" s="267"/>
      <c r="H17" s="267"/>
      <c r="I17" s="477" t="s">
        <v>1</v>
      </c>
      <c r="J17" s="267"/>
      <c r="K17" s="267"/>
      <c r="L17" s="267"/>
      <c r="M17" s="267"/>
      <c r="N17" s="267"/>
      <c r="O17" s="267"/>
      <c r="P17" s="267"/>
      <c r="Q17" s="267"/>
      <c r="R17" s="268"/>
    </row>
    <row r="18" spans="1:18" s="156" customFormat="1" ht="45" customHeight="1">
      <c r="A18" s="333"/>
      <c r="B18" s="261"/>
      <c r="C18" s="429"/>
      <c r="D18" s="248"/>
      <c r="E18" s="125" t="s">
        <v>6</v>
      </c>
      <c r="F18" s="119" t="s">
        <v>7</v>
      </c>
      <c r="G18" s="119" t="s">
        <v>71</v>
      </c>
      <c r="H18" s="117" t="s">
        <v>1</v>
      </c>
      <c r="I18" s="166" t="s">
        <v>518</v>
      </c>
      <c r="J18" s="169" t="s">
        <v>510</v>
      </c>
      <c r="K18" s="516" t="s">
        <v>540</v>
      </c>
      <c r="L18" s="517"/>
      <c r="M18" s="518"/>
      <c r="N18" s="367" t="s">
        <v>541</v>
      </c>
      <c r="O18" s="369"/>
      <c r="P18" s="367" t="s">
        <v>542</v>
      </c>
      <c r="Q18" s="368"/>
      <c r="R18" s="520"/>
    </row>
    <row r="19" spans="1:18" s="220" customFormat="1" ht="27.75" customHeight="1">
      <c r="A19" s="489" t="s">
        <v>656</v>
      </c>
      <c r="B19" s="490"/>
      <c r="C19" s="217" t="s">
        <v>669</v>
      </c>
      <c r="D19" s="215" t="s">
        <v>607</v>
      </c>
      <c r="E19" s="219">
        <f aca="true" t="shared" si="0" ref="E19:E32">H19-5</f>
        <v>45399</v>
      </c>
      <c r="F19" s="216">
        <f aca="true" t="shared" si="1" ref="F19:F32">H19-1</f>
        <v>45403</v>
      </c>
      <c r="G19" s="217">
        <v>1700</v>
      </c>
      <c r="H19" s="214">
        <v>45404</v>
      </c>
      <c r="I19" s="218">
        <v>45407</v>
      </c>
      <c r="J19" s="216" t="s">
        <v>554</v>
      </c>
      <c r="K19" s="483">
        <f aca="true" t="shared" si="2" ref="K19:K32">SUM(I19+4)</f>
        <v>45411</v>
      </c>
      <c r="L19" s="484"/>
      <c r="M19" s="486"/>
      <c r="N19" s="484">
        <f aca="true" t="shared" si="3" ref="N19:N32">SUM(I19+5)</f>
        <v>45412</v>
      </c>
      <c r="O19" s="486"/>
      <c r="P19" s="483">
        <f>SUM(I19+5)</f>
        <v>45412</v>
      </c>
      <c r="Q19" s="484"/>
      <c r="R19" s="485"/>
    </row>
    <row r="20" spans="1:18" s="220" customFormat="1" ht="27.75" customHeight="1">
      <c r="A20" s="489" t="s">
        <v>670</v>
      </c>
      <c r="B20" s="490"/>
      <c r="C20" s="217" t="s">
        <v>671</v>
      </c>
      <c r="D20" s="215" t="s">
        <v>608</v>
      </c>
      <c r="E20" s="219">
        <f t="shared" si="0"/>
        <v>45399</v>
      </c>
      <c r="F20" s="216">
        <f t="shared" si="1"/>
        <v>45403</v>
      </c>
      <c r="G20" s="217">
        <v>2300</v>
      </c>
      <c r="H20" s="214">
        <v>45404</v>
      </c>
      <c r="I20" s="218">
        <v>45408</v>
      </c>
      <c r="J20" s="216" t="s">
        <v>554</v>
      </c>
      <c r="K20" s="483">
        <f t="shared" si="2"/>
        <v>45412</v>
      </c>
      <c r="L20" s="484"/>
      <c r="M20" s="486"/>
      <c r="N20" s="484">
        <f t="shared" si="3"/>
        <v>45413</v>
      </c>
      <c r="O20" s="486"/>
      <c r="P20" s="483">
        <f>SUM(I20+5)</f>
        <v>45413</v>
      </c>
      <c r="Q20" s="484"/>
      <c r="R20" s="485"/>
    </row>
    <row r="21" spans="1:18" s="220" customFormat="1" ht="27.75" customHeight="1">
      <c r="A21" s="489" t="s">
        <v>611</v>
      </c>
      <c r="B21" s="490"/>
      <c r="C21" s="233" t="s">
        <v>610</v>
      </c>
      <c r="D21" s="231" t="s">
        <v>607</v>
      </c>
      <c r="E21" s="219">
        <f>H21-5</f>
        <v>45399</v>
      </c>
      <c r="F21" s="229">
        <f>H21-1</f>
        <v>45403</v>
      </c>
      <c r="G21" s="227">
        <v>2300</v>
      </c>
      <c r="H21" s="230">
        <v>45404</v>
      </c>
      <c r="I21" s="232">
        <v>45409</v>
      </c>
      <c r="J21" s="229" t="s">
        <v>554</v>
      </c>
      <c r="K21" s="483">
        <v>45412</v>
      </c>
      <c r="L21" s="484"/>
      <c r="M21" s="486"/>
      <c r="N21" s="484">
        <v>45413</v>
      </c>
      <c r="O21" s="486"/>
      <c r="P21" s="483">
        <f>SUM(I21+5)</f>
        <v>45414</v>
      </c>
      <c r="Q21" s="484"/>
      <c r="R21" s="485"/>
    </row>
    <row r="22" spans="1:18" s="220" customFormat="1" ht="27.75" customHeight="1">
      <c r="A22" s="489" t="s">
        <v>657</v>
      </c>
      <c r="B22" s="490"/>
      <c r="C22" s="217" t="s">
        <v>672</v>
      </c>
      <c r="D22" s="215" t="s">
        <v>607</v>
      </c>
      <c r="E22" s="219">
        <f t="shared" si="0"/>
        <v>45400</v>
      </c>
      <c r="F22" s="216">
        <f t="shared" si="1"/>
        <v>45404</v>
      </c>
      <c r="G22" s="217">
        <v>2300</v>
      </c>
      <c r="H22" s="214">
        <v>45405</v>
      </c>
      <c r="I22" s="218">
        <v>45410</v>
      </c>
      <c r="J22" s="216" t="s">
        <v>554</v>
      </c>
      <c r="K22" s="483">
        <f t="shared" si="2"/>
        <v>45414</v>
      </c>
      <c r="L22" s="484"/>
      <c r="M22" s="486"/>
      <c r="N22" s="484">
        <f t="shared" si="3"/>
        <v>45415</v>
      </c>
      <c r="O22" s="486"/>
      <c r="P22" s="483">
        <f>SUM(I22+5)</f>
        <v>45415</v>
      </c>
      <c r="Q22" s="484"/>
      <c r="R22" s="485"/>
    </row>
    <row r="23" spans="1:18" s="220" customFormat="1" ht="27.75" customHeight="1">
      <c r="A23" s="494" t="s">
        <v>658</v>
      </c>
      <c r="B23" s="495"/>
      <c r="C23" s="226" t="s">
        <v>673</v>
      </c>
      <c r="D23" s="224" t="s">
        <v>607</v>
      </c>
      <c r="E23" s="219">
        <f t="shared" si="0"/>
        <v>45401</v>
      </c>
      <c r="F23" s="222">
        <f t="shared" si="1"/>
        <v>45405</v>
      </c>
      <c r="G23" s="221">
        <v>2300</v>
      </c>
      <c r="H23" s="223">
        <v>45406</v>
      </c>
      <c r="I23" s="225">
        <v>45412</v>
      </c>
      <c r="J23" s="222" t="s">
        <v>554</v>
      </c>
      <c r="K23" s="483">
        <f t="shared" si="2"/>
        <v>45416</v>
      </c>
      <c r="L23" s="484"/>
      <c r="M23" s="486"/>
      <c r="N23" s="484">
        <f t="shared" si="3"/>
        <v>45417</v>
      </c>
      <c r="O23" s="486"/>
      <c r="P23" s="483">
        <f aca="true" t="shared" si="4" ref="P23:P32">SUM(I23+5)</f>
        <v>45417</v>
      </c>
      <c r="Q23" s="484"/>
      <c r="R23" s="485"/>
    </row>
    <row r="24" spans="1:18" s="220" customFormat="1" ht="27.75" customHeight="1">
      <c r="A24" s="494" t="s">
        <v>659</v>
      </c>
      <c r="B24" s="495"/>
      <c r="C24" s="226" t="s">
        <v>674</v>
      </c>
      <c r="D24" s="224" t="s">
        <v>607</v>
      </c>
      <c r="E24" s="219">
        <f t="shared" si="0"/>
        <v>45404</v>
      </c>
      <c r="F24" s="222">
        <f t="shared" si="1"/>
        <v>45408</v>
      </c>
      <c r="G24" s="221">
        <v>2300</v>
      </c>
      <c r="H24" s="223">
        <v>45409</v>
      </c>
      <c r="I24" s="225">
        <v>45413</v>
      </c>
      <c r="J24" s="222" t="s">
        <v>554</v>
      </c>
      <c r="K24" s="483">
        <f t="shared" si="2"/>
        <v>45417</v>
      </c>
      <c r="L24" s="484"/>
      <c r="M24" s="486"/>
      <c r="N24" s="484">
        <f t="shared" si="3"/>
        <v>45418</v>
      </c>
      <c r="O24" s="486"/>
      <c r="P24" s="483">
        <f t="shared" si="4"/>
        <v>45418</v>
      </c>
      <c r="Q24" s="484"/>
      <c r="R24" s="485"/>
    </row>
    <row r="25" spans="1:18" s="220" customFormat="1" ht="27.75" customHeight="1">
      <c r="A25" s="494" t="s">
        <v>660</v>
      </c>
      <c r="B25" s="495"/>
      <c r="C25" s="226" t="s">
        <v>675</v>
      </c>
      <c r="D25" s="224" t="s">
        <v>607</v>
      </c>
      <c r="E25" s="219">
        <f t="shared" si="0"/>
        <v>45405</v>
      </c>
      <c r="F25" s="222">
        <f t="shared" si="1"/>
        <v>45409</v>
      </c>
      <c r="G25" s="221">
        <v>2300</v>
      </c>
      <c r="H25" s="223">
        <v>45410</v>
      </c>
      <c r="I25" s="225">
        <v>45414</v>
      </c>
      <c r="J25" s="222" t="s">
        <v>554</v>
      </c>
      <c r="K25" s="483">
        <f t="shared" si="2"/>
        <v>45418</v>
      </c>
      <c r="L25" s="484"/>
      <c r="M25" s="486"/>
      <c r="N25" s="484">
        <f t="shared" si="3"/>
        <v>45419</v>
      </c>
      <c r="O25" s="486"/>
      <c r="P25" s="483">
        <f t="shared" si="4"/>
        <v>45419</v>
      </c>
      <c r="Q25" s="484"/>
      <c r="R25" s="485"/>
    </row>
    <row r="26" spans="1:18" s="220" customFormat="1" ht="27.75" customHeight="1">
      <c r="A26" s="494" t="s">
        <v>661</v>
      </c>
      <c r="B26" s="495"/>
      <c r="C26" s="226" t="s">
        <v>676</v>
      </c>
      <c r="D26" s="224" t="s">
        <v>608</v>
      </c>
      <c r="E26" s="219">
        <f t="shared" si="0"/>
        <v>45406</v>
      </c>
      <c r="F26" s="222">
        <f t="shared" si="1"/>
        <v>45410</v>
      </c>
      <c r="G26" s="221">
        <v>2300</v>
      </c>
      <c r="H26" s="223">
        <v>45411</v>
      </c>
      <c r="I26" s="225">
        <v>45416</v>
      </c>
      <c r="J26" s="222" t="s">
        <v>554</v>
      </c>
      <c r="K26" s="483">
        <f t="shared" si="2"/>
        <v>45420</v>
      </c>
      <c r="L26" s="484"/>
      <c r="M26" s="486"/>
      <c r="N26" s="484">
        <f t="shared" si="3"/>
        <v>45421</v>
      </c>
      <c r="O26" s="486"/>
      <c r="P26" s="483">
        <f t="shared" si="4"/>
        <v>45421</v>
      </c>
      <c r="Q26" s="484"/>
      <c r="R26" s="485"/>
    </row>
    <row r="27" spans="1:18" s="220" customFormat="1" ht="27.75" customHeight="1">
      <c r="A27" s="489" t="s">
        <v>677</v>
      </c>
      <c r="B27" s="490"/>
      <c r="C27" s="226" t="s">
        <v>678</v>
      </c>
      <c r="D27" s="224" t="s">
        <v>607</v>
      </c>
      <c r="E27" s="219">
        <f t="shared" si="0"/>
        <v>45407</v>
      </c>
      <c r="F27" s="222">
        <f t="shared" si="1"/>
        <v>45411</v>
      </c>
      <c r="G27" s="221">
        <v>1700</v>
      </c>
      <c r="H27" s="223">
        <v>45412</v>
      </c>
      <c r="I27" s="225">
        <v>45416</v>
      </c>
      <c r="J27" s="222" t="s">
        <v>554</v>
      </c>
      <c r="K27" s="483">
        <f>SUM(I27+4)</f>
        <v>45420</v>
      </c>
      <c r="L27" s="484"/>
      <c r="M27" s="486"/>
      <c r="N27" s="484">
        <f>SUM(I27+5)</f>
        <v>45421</v>
      </c>
      <c r="O27" s="486"/>
      <c r="P27" s="483">
        <f>SUM(I27+5)</f>
        <v>45421</v>
      </c>
      <c r="Q27" s="484"/>
      <c r="R27" s="485"/>
    </row>
    <row r="28" spans="1:18" s="220" customFormat="1" ht="27.75" customHeight="1">
      <c r="A28" s="494" t="s">
        <v>679</v>
      </c>
      <c r="B28" s="495"/>
      <c r="C28" s="226" t="s">
        <v>673</v>
      </c>
      <c r="D28" s="224" t="s">
        <v>680</v>
      </c>
      <c r="E28" s="219">
        <f t="shared" si="0"/>
        <v>45407</v>
      </c>
      <c r="F28" s="222">
        <f t="shared" si="1"/>
        <v>45411</v>
      </c>
      <c r="G28" s="221">
        <v>1700</v>
      </c>
      <c r="H28" s="223">
        <v>45412</v>
      </c>
      <c r="I28" s="225">
        <v>45418</v>
      </c>
      <c r="J28" s="222" t="s">
        <v>554</v>
      </c>
      <c r="K28" s="483">
        <f t="shared" si="2"/>
        <v>45422</v>
      </c>
      <c r="L28" s="484"/>
      <c r="M28" s="486"/>
      <c r="N28" s="484">
        <f t="shared" si="3"/>
        <v>45423</v>
      </c>
      <c r="O28" s="486"/>
      <c r="P28" s="483">
        <f t="shared" si="4"/>
        <v>45423</v>
      </c>
      <c r="Q28" s="484"/>
      <c r="R28" s="485"/>
    </row>
    <row r="29" spans="1:18" s="220" customFormat="1" ht="27.75" customHeight="1">
      <c r="A29" s="487" t="s">
        <v>613</v>
      </c>
      <c r="B29" s="488"/>
      <c r="C29" s="227" t="s">
        <v>609</v>
      </c>
      <c r="D29" s="228" t="s">
        <v>608</v>
      </c>
      <c r="E29" s="219">
        <f>H29-5</f>
        <v>45408</v>
      </c>
      <c r="F29" s="229">
        <f>H29-1</f>
        <v>45412</v>
      </c>
      <c r="G29" s="227">
        <v>1700</v>
      </c>
      <c r="H29" s="230">
        <v>45413</v>
      </c>
      <c r="I29" s="232">
        <v>45418</v>
      </c>
      <c r="J29" s="229" t="s">
        <v>554</v>
      </c>
      <c r="K29" s="483">
        <v>45420</v>
      </c>
      <c r="L29" s="484"/>
      <c r="M29" s="486"/>
      <c r="N29" s="483">
        <v>45422</v>
      </c>
      <c r="O29" s="486"/>
      <c r="P29" s="483">
        <f>SUM(I29+5)</f>
        <v>45423</v>
      </c>
      <c r="Q29" s="484"/>
      <c r="R29" s="485"/>
    </row>
    <row r="30" spans="1:18" s="220" customFormat="1" ht="27.75" customHeight="1">
      <c r="A30" s="487" t="s">
        <v>681</v>
      </c>
      <c r="B30" s="488"/>
      <c r="C30" s="233" t="s">
        <v>682</v>
      </c>
      <c r="D30" s="231" t="s">
        <v>72</v>
      </c>
      <c r="E30" s="219">
        <f>H30-5</f>
        <v>45409</v>
      </c>
      <c r="F30" s="229">
        <f>H30-1</f>
        <v>45413</v>
      </c>
      <c r="G30" s="227">
        <v>1700</v>
      </c>
      <c r="H30" s="230">
        <v>45414</v>
      </c>
      <c r="I30" s="232">
        <v>45417</v>
      </c>
      <c r="J30" s="229" t="s">
        <v>554</v>
      </c>
      <c r="K30" s="483">
        <f>SUM(I30+4)</f>
        <v>45421</v>
      </c>
      <c r="L30" s="484"/>
      <c r="M30" s="486"/>
      <c r="N30" s="483">
        <f>SUM(I30+5)</f>
        <v>45422</v>
      </c>
      <c r="O30" s="486"/>
      <c r="P30" s="483">
        <f>SUM(I30+5)</f>
        <v>45422</v>
      </c>
      <c r="Q30" s="484"/>
      <c r="R30" s="485"/>
    </row>
    <row r="31" spans="1:18" s="220" customFormat="1" ht="27.75" customHeight="1">
      <c r="A31" s="487" t="s">
        <v>683</v>
      </c>
      <c r="B31" s="488"/>
      <c r="C31" s="233" t="s">
        <v>674</v>
      </c>
      <c r="D31" s="231" t="s">
        <v>607</v>
      </c>
      <c r="E31" s="219">
        <f t="shared" si="0"/>
        <v>45412</v>
      </c>
      <c r="F31" s="229">
        <f t="shared" si="1"/>
        <v>45416</v>
      </c>
      <c r="G31" s="227">
        <v>2300</v>
      </c>
      <c r="H31" s="230">
        <v>45417</v>
      </c>
      <c r="I31" s="232">
        <v>45421</v>
      </c>
      <c r="J31" s="229" t="s">
        <v>554</v>
      </c>
      <c r="K31" s="483">
        <f t="shared" si="2"/>
        <v>45425</v>
      </c>
      <c r="L31" s="484"/>
      <c r="M31" s="486"/>
      <c r="N31" s="483">
        <f t="shared" si="3"/>
        <v>45426</v>
      </c>
      <c r="O31" s="486"/>
      <c r="P31" s="483">
        <f t="shared" si="4"/>
        <v>45426</v>
      </c>
      <c r="Q31" s="484"/>
      <c r="R31" s="485"/>
    </row>
    <row r="32" spans="1:18" s="220" customFormat="1" ht="27.75" customHeight="1" thickBot="1">
      <c r="A32" s="494" t="s">
        <v>684</v>
      </c>
      <c r="B32" s="495"/>
      <c r="C32" s="226" t="s">
        <v>682</v>
      </c>
      <c r="D32" s="224" t="s">
        <v>608</v>
      </c>
      <c r="E32" s="219">
        <f t="shared" si="0"/>
        <v>45412</v>
      </c>
      <c r="F32" s="222">
        <f t="shared" si="1"/>
        <v>45416</v>
      </c>
      <c r="G32" s="221">
        <v>2300</v>
      </c>
      <c r="H32" s="223">
        <v>45417</v>
      </c>
      <c r="I32" s="225">
        <v>45422</v>
      </c>
      <c r="J32" s="222" t="s">
        <v>554</v>
      </c>
      <c r="K32" s="483">
        <f t="shared" si="2"/>
        <v>45426</v>
      </c>
      <c r="L32" s="484"/>
      <c r="M32" s="486"/>
      <c r="N32" s="484">
        <f t="shared" si="3"/>
        <v>45427</v>
      </c>
      <c r="O32" s="486"/>
      <c r="P32" s="483">
        <f t="shared" si="4"/>
        <v>45427</v>
      </c>
      <c r="Q32" s="484"/>
      <c r="R32" s="485"/>
    </row>
    <row r="33" spans="1:18" s="156" customFormat="1" ht="12.75" customHeight="1">
      <c r="A33" s="523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5"/>
    </row>
    <row r="34" spans="1:18" s="156" customFormat="1" ht="27.75" customHeight="1">
      <c r="A34" s="501" t="s">
        <v>543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3"/>
    </row>
    <row r="35" spans="1:18" s="156" customFormat="1" ht="6" customHeight="1" thickBot="1">
      <c r="A35" s="491"/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3"/>
    </row>
    <row r="36" spans="1:18" s="156" customFormat="1" ht="27" customHeight="1">
      <c r="A36" s="287" t="s">
        <v>2</v>
      </c>
      <c r="B36" s="289"/>
      <c r="C36" s="471" t="s">
        <v>3</v>
      </c>
      <c r="D36" s="514" t="s">
        <v>188</v>
      </c>
      <c r="E36" s="477" t="s">
        <v>5</v>
      </c>
      <c r="F36" s="267"/>
      <c r="G36" s="267"/>
      <c r="H36" s="267"/>
      <c r="I36" s="268"/>
      <c r="J36" s="521" t="s">
        <v>521</v>
      </c>
      <c r="K36" s="521"/>
      <c r="L36" s="521"/>
      <c r="M36" s="521"/>
      <c r="N36" s="521"/>
      <c r="O36" s="521"/>
      <c r="P36" s="521"/>
      <c r="Q36" s="521"/>
      <c r="R36" s="522"/>
    </row>
    <row r="37" spans="1:18" s="156" customFormat="1" ht="30.75" customHeight="1">
      <c r="A37" s="290"/>
      <c r="B37" s="292"/>
      <c r="C37" s="429"/>
      <c r="D37" s="515"/>
      <c r="E37" s="170" t="s">
        <v>522</v>
      </c>
      <c r="F37" s="171" t="s">
        <v>523</v>
      </c>
      <c r="G37" s="172" t="s">
        <v>524</v>
      </c>
      <c r="H37" s="173" t="s">
        <v>521</v>
      </c>
      <c r="I37" s="174" t="s">
        <v>525</v>
      </c>
      <c r="J37" s="505" t="s">
        <v>519</v>
      </c>
      <c r="K37" s="506"/>
      <c r="L37" s="506"/>
      <c r="M37" s="506"/>
      <c r="N37" s="506"/>
      <c r="O37" s="527" t="s">
        <v>520</v>
      </c>
      <c r="P37" s="528"/>
      <c r="Q37" s="528"/>
      <c r="R37" s="529"/>
    </row>
    <row r="38" spans="1:18" s="167" customFormat="1" ht="27.75" customHeight="1">
      <c r="A38" s="315" t="s">
        <v>575</v>
      </c>
      <c r="B38" s="317"/>
      <c r="C38" s="118" t="s">
        <v>471</v>
      </c>
      <c r="D38" s="126" t="s">
        <v>157</v>
      </c>
      <c r="E38" s="168">
        <f>H38-5</f>
        <v>45399</v>
      </c>
      <c r="F38" s="121">
        <f>H38-1</f>
        <v>45403</v>
      </c>
      <c r="G38" s="117">
        <v>1700</v>
      </c>
      <c r="H38" s="127">
        <v>45404</v>
      </c>
      <c r="I38" s="175">
        <f>H38+1</f>
        <v>45405</v>
      </c>
      <c r="J38" s="439">
        <v>45406</v>
      </c>
      <c r="K38" s="239"/>
      <c r="L38" s="239"/>
      <c r="M38" s="239"/>
      <c r="N38" s="281"/>
      <c r="O38" s="241" t="s">
        <v>478</v>
      </c>
      <c r="P38" s="242"/>
      <c r="Q38" s="242"/>
      <c r="R38" s="244"/>
    </row>
    <row r="39" spans="1:18" s="167" customFormat="1" ht="27.75" customHeight="1">
      <c r="A39" s="315" t="s">
        <v>592</v>
      </c>
      <c r="B39" s="317"/>
      <c r="C39" s="118" t="s">
        <v>465</v>
      </c>
      <c r="D39" s="126" t="s">
        <v>157</v>
      </c>
      <c r="E39" s="168">
        <f>H39-5</f>
        <v>45399</v>
      </c>
      <c r="F39" s="121">
        <f>H39-2</f>
        <v>45402</v>
      </c>
      <c r="G39" s="117">
        <v>2300</v>
      </c>
      <c r="H39" s="127">
        <v>45404</v>
      </c>
      <c r="I39" s="175">
        <f>H39+1</f>
        <v>45405</v>
      </c>
      <c r="J39" s="439" t="s">
        <v>478</v>
      </c>
      <c r="K39" s="239"/>
      <c r="L39" s="239"/>
      <c r="M39" s="239"/>
      <c r="N39" s="281"/>
      <c r="O39" s="241">
        <v>45406</v>
      </c>
      <c r="P39" s="242"/>
      <c r="Q39" s="242"/>
      <c r="R39" s="244"/>
    </row>
    <row r="40" spans="1:18" s="167" customFormat="1" ht="27.75" customHeight="1">
      <c r="A40" s="315" t="s">
        <v>568</v>
      </c>
      <c r="B40" s="317"/>
      <c r="C40" s="118" t="s">
        <v>469</v>
      </c>
      <c r="D40" s="126" t="s">
        <v>157</v>
      </c>
      <c r="E40" s="168">
        <f aca="true" t="shared" si="5" ref="E40:E48">H40-5</f>
        <v>45401</v>
      </c>
      <c r="F40" s="121">
        <f>H40-2</f>
        <v>45404</v>
      </c>
      <c r="G40" s="117">
        <v>2300</v>
      </c>
      <c r="H40" s="127">
        <v>45406</v>
      </c>
      <c r="I40" s="175">
        <f aca="true" t="shared" si="6" ref="I40:I48">H40+1</f>
        <v>45407</v>
      </c>
      <c r="J40" s="439" t="s">
        <v>478</v>
      </c>
      <c r="K40" s="239"/>
      <c r="L40" s="239"/>
      <c r="M40" s="239"/>
      <c r="N40" s="281"/>
      <c r="O40" s="241">
        <v>45408</v>
      </c>
      <c r="P40" s="242"/>
      <c r="Q40" s="242"/>
      <c r="R40" s="244"/>
    </row>
    <row r="41" spans="1:18" s="167" customFormat="1" ht="27.75" customHeight="1">
      <c r="A41" s="315" t="s">
        <v>593</v>
      </c>
      <c r="B41" s="317"/>
      <c r="C41" s="118" t="s">
        <v>473</v>
      </c>
      <c r="D41" s="126" t="s">
        <v>157</v>
      </c>
      <c r="E41" s="168">
        <f t="shared" si="5"/>
        <v>45401</v>
      </c>
      <c r="F41" s="121">
        <f>H41-1</f>
        <v>45405</v>
      </c>
      <c r="G41" s="117">
        <v>2300</v>
      </c>
      <c r="H41" s="127">
        <v>45406</v>
      </c>
      <c r="I41" s="175">
        <f t="shared" si="6"/>
        <v>45407</v>
      </c>
      <c r="J41" s="439">
        <v>45409</v>
      </c>
      <c r="K41" s="239"/>
      <c r="L41" s="239"/>
      <c r="M41" s="239"/>
      <c r="N41" s="281"/>
      <c r="O41" s="241" t="s">
        <v>478</v>
      </c>
      <c r="P41" s="242"/>
      <c r="Q41" s="242"/>
      <c r="R41" s="244"/>
    </row>
    <row r="42" spans="1:18" s="167" customFormat="1" ht="27.75" customHeight="1">
      <c r="A42" s="315" t="s">
        <v>595</v>
      </c>
      <c r="B42" s="317"/>
      <c r="C42" s="118" t="s">
        <v>471</v>
      </c>
      <c r="D42" s="126" t="s">
        <v>157</v>
      </c>
      <c r="E42" s="168">
        <f t="shared" si="5"/>
        <v>45406</v>
      </c>
      <c r="F42" s="121">
        <f>H42-1</f>
        <v>45410</v>
      </c>
      <c r="G42" s="117">
        <v>1700</v>
      </c>
      <c r="H42" s="127">
        <v>45411</v>
      </c>
      <c r="I42" s="175">
        <f t="shared" si="6"/>
        <v>45412</v>
      </c>
      <c r="J42" s="439">
        <v>45413</v>
      </c>
      <c r="K42" s="239"/>
      <c r="L42" s="239"/>
      <c r="M42" s="239"/>
      <c r="N42" s="281"/>
      <c r="O42" s="241" t="s">
        <v>478</v>
      </c>
      <c r="P42" s="242"/>
      <c r="Q42" s="242"/>
      <c r="R42" s="244"/>
    </row>
    <row r="43" spans="1:18" s="167" customFormat="1" ht="27.75" customHeight="1">
      <c r="A43" s="315" t="s">
        <v>633</v>
      </c>
      <c r="B43" s="317"/>
      <c r="C43" s="118" t="s">
        <v>473</v>
      </c>
      <c r="D43" s="126" t="s">
        <v>634</v>
      </c>
      <c r="E43" s="168">
        <f>H43-5</f>
        <v>45407</v>
      </c>
      <c r="F43" s="121">
        <f>H43-1</f>
        <v>45411</v>
      </c>
      <c r="G43" s="117">
        <v>1700</v>
      </c>
      <c r="H43" s="127">
        <v>45412</v>
      </c>
      <c r="I43" s="175">
        <f>H43+1</f>
        <v>45413</v>
      </c>
      <c r="J43" s="439">
        <v>45415</v>
      </c>
      <c r="K43" s="239"/>
      <c r="L43" s="239"/>
      <c r="M43" s="239"/>
      <c r="N43" s="281"/>
      <c r="O43" s="241" t="s">
        <v>478</v>
      </c>
      <c r="P43" s="242"/>
      <c r="Q43" s="242"/>
      <c r="R43" s="244"/>
    </row>
    <row r="44" spans="1:18" s="167" customFormat="1" ht="27.75" customHeight="1">
      <c r="A44" s="315" t="s">
        <v>594</v>
      </c>
      <c r="B44" s="317"/>
      <c r="C44" s="118" t="s">
        <v>469</v>
      </c>
      <c r="D44" s="126" t="s">
        <v>157</v>
      </c>
      <c r="E44" s="168">
        <f t="shared" si="5"/>
        <v>45408</v>
      </c>
      <c r="F44" s="121">
        <f>H44-2</f>
        <v>45411</v>
      </c>
      <c r="G44" s="117">
        <v>2300</v>
      </c>
      <c r="H44" s="127">
        <v>45413</v>
      </c>
      <c r="I44" s="175">
        <f t="shared" si="6"/>
        <v>45414</v>
      </c>
      <c r="J44" s="439" t="s">
        <v>478</v>
      </c>
      <c r="K44" s="239"/>
      <c r="L44" s="239"/>
      <c r="M44" s="239"/>
      <c r="N44" s="281"/>
      <c r="O44" s="241">
        <v>45414</v>
      </c>
      <c r="P44" s="242"/>
      <c r="Q44" s="242"/>
      <c r="R44" s="244"/>
    </row>
    <row r="45" spans="1:18" s="167" customFormat="1" ht="27.75" customHeight="1">
      <c r="A45" s="315" t="s">
        <v>612</v>
      </c>
      <c r="B45" s="317"/>
      <c r="C45" s="118" t="s">
        <v>465</v>
      </c>
      <c r="D45" s="126" t="s">
        <v>157</v>
      </c>
      <c r="E45" s="168">
        <f t="shared" si="5"/>
        <v>45408</v>
      </c>
      <c r="F45" s="121">
        <f>H45-2</f>
        <v>45411</v>
      </c>
      <c r="G45" s="117">
        <v>2300</v>
      </c>
      <c r="H45" s="127">
        <v>45413</v>
      </c>
      <c r="I45" s="175">
        <f t="shared" si="6"/>
        <v>45414</v>
      </c>
      <c r="J45" s="439" t="s">
        <v>601</v>
      </c>
      <c r="K45" s="239"/>
      <c r="L45" s="239"/>
      <c r="M45" s="239"/>
      <c r="N45" s="281"/>
      <c r="O45" s="241">
        <v>45415</v>
      </c>
      <c r="P45" s="242"/>
      <c r="Q45" s="242"/>
      <c r="R45" s="244"/>
    </row>
    <row r="46" spans="1:18" s="167" customFormat="1" ht="27.75" customHeight="1">
      <c r="A46" s="315" t="s">
        <v>596</v>
      </c>
      <c r="B46" s="317"/>
      <c r="C46" s="118" t="s">
        <v>471</v>
      </c>
      <c r="D46" s="126" t="s">
        <v>157</v>
      </c>
      <c r="E46" s="168">
        <f t="shared" si="5"/>
        <v>45413</v>
      </c>
      <c r="F46" s="121">
        <f>H46-1</f>
        <v>45417</v>
      </c>
      <c r="G46" s="117">
        <v>1700</v>
      </c>
      <c r="H46" s="127">
        <v>45418</v>
      </c>
      <c r="I46" s="175">
        <f t="shared" si="6"/>
        <v>45419</v>
      </c>
      <c r="J46" s="439">
        <v>45420</v>
      </c>
      <c r="K46" s="239"/>
      <c r="L46" s="239"/>
      <c r="M46" s="239"/>
      <c r="N46" s="281"/>
      <c r="O46" s="241" t="s">
        <v>478</v>
      </c>
      <c r="P46" s="242"/>
      <c r="Q46" s="242"/>
      <c r="R46" s="244"/>
    </row>
    <row r="47" spans="1:18" s="167" customFormat="1" ht="27.75" customHeight="1">
      <c r="A47" s="315" t="s">
        <v>635</v>
      </c>
      <c r="B47" s="317"/>
      <c r="C47" s="118" t="s">
        <v>469</v>
      </c>
      <c r="D47" s="126" t="s">
        <v>157</v>
      </c>
      <c r="E47" s="168">
        <f t="shared" si="5"/>
        <v>45414</v>
      </c>
      <c r="F47" s="121">
        <f>H47-2</f>
        <v>45417</v>
      </c>
      <c r="G47" s="117">
        <v>2300</v>
      </c>
      <c r="H47" s="127">
        <v>45419</v>
      </c>
      <c r="I47" s="175">
        <f t="shared" si="6"/>
        <v>45420</v>
      </c>
      <c r="J47" s="439" t="s">
        <v>478</v>
      </c>
      <c r="K47" s="239"/>
      <c r="L47" s="239"/>
      <c r="M47" s="239"/>
      <c r="N47" s="281"/>
      <c r="O47" s="241">
        <v>45420</v>
      </c>
      <c r="P47" s="242"/>
      <c r="Q47" s="242"/>
      <c r="R47" s="244"/>
    </row>
    <row r="48" spans="1:18" s="167" customFormat="1" ht="27.75" customHeight="1">
      <c r="A48" s="315" t="s">
        <v>636</v>
      </c>
      <c r="B48" s="317"/>
      <c r="C48" s="118" t="s">
        <v>473</v>
      </c>
      <c r="D48" s="126" t="s">
        <v>157</v>
      </c>
      <c r="E48" s="168">
        <f t="shared" si="5"/>
        <v>45416</v>
      </c>
      <c r="F48" s="121">
        <f>H48-1</f>
        <v>45420</v>
      </c>
      <c r="G48" s="117">
        <v>1700</v>
      </c>
      <c r="H48" s="127">
        <v>45421</v>
      </c>
      <c r="I48" s="175">
        <f t="shared" si="6"/>
        <v>45422</v>
      </c>
      <c r="J48" s="439">
        <v>45424</v>
      </c>
      <c r="K48" s="239"/>
      <c r="L48" s="239"/>
      <c r="M48" s="239"/>
      <c r="N48" s="281"/>
      <c r="O48" s="241" t="s">
        <v>478</v>
      </c>
      <c r="P48" s="242"/>
      <c r="Q48" s="242"/>
      <c r="R48" s="244"/>
    </row>
    <row r="49" spans="1:18" s="167" customFormat="1" ht="27.75" customHeight="1">
      <c r="A49" s="315" t="s">
        <v>685</v>
      </c>
      <c r="B49" s="317"/>
      <c r="C49" s="118" t="s">
        <v>471</v>
      </c>
      <c r="D49" s="126" t="s">
        <v>157</v>
      </c>
      <c r="E49" s="168">
        <f>H49-5</f>
        <v>45417</v>
      </c>
      <c r="F49" s="121">
        <f>H49-1</f>
        <v>45421</v>
      </c>
      <c r="G49" s="117">
        <v>2300</v>
      </c>
      <c r="H49" s="127">
        <v>45422</v>
      </c>
      <c r="I49" s="175">
        <f>H49+1</f>
        <v>45423</v>
      </c>
      <c r="J49" s="439">
        <v>45425</v>
      </c>
      <c r="K49" s="239"/>
      <c r="L49" s="239"/>
      <c r="M49" s="239"/>
      <c r="N49" s="281"/>
      <c r="O49" s="241" t="s">
        <v>478</v>
      </c>
      <c r="P49" s="242"/>
      <c r="Q49" s="242"/>
      <c r="R49" s="244"/>
    </row>
    <row r="50" spans="1:18" s="167" customFormat="1" ht="27.75" customHeight="1">
      <c r="A50" s="315" t="s">
        <v>651</v>
      </c>
      <c r="B50" s="317"/>
      <c r="C50" s="118" t="s">
        <v>473</v>
      </c>
      <c r="D50" s="126" t="s">
        <v>157</v>
      </c>
      <c r="E50" s="168">
        <f>H50-5</f>
        <v>45421</v>
      </c>
      <c r="F50" s="121">
        <f>H50-1</f>
        <v>45425</v>
      </c>
      <c r="G50" s="117">
        <v>2300</v>
      </c>
      <c r="H50" s="127">
        <v>45426</v>
      </c>
      <c r="I50" s="175">
        <f>H50+1</f>
        <v>45427</v>
      </c>
      <c r="J50" s="439">
        <v>45430</v>
      </c>
      <c r="K50" s="239"/>
      <c r="L50" s="239"/>
      <c r="M50" s="239"/>
      <c r="N50" s="281"/>
      <c r="O50" s="241" t="s">
        <v>478</v>
      </c>
      <c r="P50" s="242"/>
      <c r="Q50" s="242"/>
      <c r="R50" s="244"/>
    </row>
    <row r="51" spans="1:18" s="167" customFormat="1" ht="27.75" customHeight="1">
      <c r="A51" s="315" t="s">
        <v>686</v>
      </c>
      <c r="B51" s="317"/>
      <c r="C51" s="118" t="s">
        <v>471</v>
      </c>
      <c r="D51" s="126" t="s">
        <v>157</v>
      </c>
      <c r="E51" s="168">
        <f>H51-5</f>
        <v>45424</v>
      </c>
      <c r="F51" s="121">
        <f>H51-1</f>
        <v>45428</v>
      </c>
      <c r="G51" s="117">
        <v>2300</v>
      </c>
      <c r="H51" s="127">
        <v>45429</v>
      </c>
      <c r="I51" s="175">
        <f>H51+1</f>
        <v>45430</v>
      </c>
      <c r="J51" s="439">
        <v>45432</v>
      </c>
      <c r="K51" s="239"/>
      <c r="L51" s="239"/>
      <c r="M51" s="239"/>
      <c r="N51" s="281"/>
      <c r="O51" s="241" t="s">
        <v>478</v>
      </c>
      <c r="P51" s="242"/>
      <c r="Q51" s="242"/>
      <c r="R51" s="244"/>
    </row>
    <row r="52" spans="1:18" s="167" customFormat="1" ht="27.75" customHeight="1" thickBot="1">
      <c r="A52" s="315" t="s">
        <v>687</v>
      </c>
      <c r="B52" s="317"/>
      <c r="C52" s="118" t="s">
        <v>469</v>
      </c>
      <c r="D52" s="126" t="s">
        <v>157</v>
      </c>
      <c r="E52" s="168">
        <f>H52-5</f>
        <v>45425</v>
      </c>
      <c r="F52" s="121">
        <f>H52-2</f>
        <v>45428</v>
      </c>
      <c r="G52" s="117">
        <v>2300</v>
      </c>
      <c r="H52" s="127">
        <v>45430</v>
      </c>
      <c r="I52" s="175">
        <f>H52+1</f>
        <v>45431</v>
      </c>
      <c r="J52" s="439" t="s">
        <v>478</v>
      </c>
      <c r="K52" s="239"/>
      <c r="L52" s="239"/>
      <c r="M52" s="239"/>
      <c r="N52" s="281"/>
      <c r="O52" s="241">
        <v>45431</v>
      </c>
      <c r="P52" s="242"/>
      <c r="Q52" s="242"/>
      <c r="R52" s="244"/>
    </row>
    <row r="53" spans="1:18" s="129" customFormat="1" ht="105" customHeight="1" thickBot="1">
      <c r="A53" s="530" t="s">
        <v>562</v>
      </c>
      <c r="B53" s="531"/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2"/>
    </row>
    <row r="54" spans="1:18" s="156" customFormat="1" ht="42" customHeight="1">
      <c r="A54" s="526" t="s">
        <v>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26"/>
      <c r="Q54" s="526"/>
      <c r="R54" s="526"/>
    </row>
  </sheetData>
  <sheetProtection/>
  <mergeCells count="155">
    <mergeCell ref="A48:B48"/>
    <mergeCell ref="A43:B43"/>
    <mergeCell ref="A36:B37"/>
    <mergeCell ref="O40:R40"/>
    <mergeCell ref="O38:R38"/>
    <mergeCell ref="J51:N51"/>
    <mergeCell ref="A49:B49"/>
    <mergeCell ref="O43:R43"/>
    <mergeCell ref="J49:N49"/>
    <mergeCell ref="A51:B51"/>
    <mergeCell ref="A53:R53"/>
    <mergeCell ref="J48:N48"/>
    <mergeCell ref="A38:B38"/>
    <mergeCell ref="J45:N45"/>
    <mergeCell ref="A46:B46"/>
    <mergeCell ref="A42:B42"/>
    <mergeCell ref="O42:R42"/>
    <mergeCell ref="O44:R44"/>
    <mergeCell ref="J42:N42"/>
    <mergeCell ref="A45:B45"/>
    <mergeCell ref="A54:R54"/>
    <mergeCell ref="A41:B41"/>
    <mergeCell ref="A39:B39"/>
    <mergeCell ref="A47:B47"/>
    <mergeCell ref="J47:N47"/>
    <mergeCell ref="O37:R37"/>
    <mergeCell ref="O52:R52"/>
    <mergeCell ref="O45:R45"/>
    <mergeCell ref="A44:B44"/>
    <mergeCell ref="J44:N44"/>
    <mergeCell ref="O49:R49"/>
    <mergeCell ref="A40:B40"/>
    <mergeCell ref="J40:N40"/>
    <mergeCell ref="A52:B52"/>
    <mergeCell ref="O50:R50"/>
    <mergeCell ref="A50:B50"/>
    <mergeCell ref="J52:N52"/>
    <mergeCell ref="J50:N50"/>
    <mergeCell ref="J43:N43"/>
    <mergeCell ref="O46:R46"/>
    <mergeCell ref="A19:B19"/>
    <mergeCell ref="K19:M19"/>
    <mergeCell ref="J36:R36"/>
    <mergeCell ref="P19:R19"/>
    <mergeCell ref="N19:O19"/>
    <mergeCell ref="A22:B22"/>
    <mergeCell ref="K23:M23"/>
    <mergeCell ref="N20:O20"/>
    <mergeCell ref="A33:R33"/>
    <mergeCell ref="A29:B29"/>
    <mergeCell ref="D36:D37"/>
    <mergeCell ref="A24:B24"/>
    <mergeCell ref="A34:R34"/>
    <mergeCell ref="A23:B23"/>
    <mergeCell ref="K29:M29"/>
    <mergeCell ref="E36:I36"/>
    <mergeCell ref="A32:B32"/>
    <mergeCell ref="N23:O23"/>
    <mergeCell ref="A25:B25"/>
    <mergeCell ref="P28:R28"/>
    <mergeCell ref="A11:B11"/>
    <mergeCell ref="I12:M12"/>
    <mergeCell ref="A14:B14"/>
    <mergeCell ref="M4:P4"/>
    <mergeCell ref="N13:R13"/>
    <mergeCell ref="A13:B13"/>
    <mergeCell ref="Q4:R4"/>
    <mergeCell ref="I13:M13"/>
    <mergeCell ref="N10:R10"/>
    <mergeCell ref="C17:C18"/>
    <mergeCell ref="K18:M18"/>
    <mergeCell ref="D17:D18"/>
    <mergeCell ref="I14:M14"/>
    <mergeCell ref="N14:R14"/>
    <mergeCell ref="J4:L4"/>
    <mergeCell ref="N12:R12"/>
    <mergeCell ref="P18:R18"/>
    <mergeCell ref="E17:H17"/>
    <mergeCell ref="N18:O18"/>
    <mergeCell ref="E3:I3"/>
    <mergeCell ref="C3:C4"/>
    <mergeCell ref="D3:D4"/>
    <mergeCell ref="E6:R6"/>
    <mergeCell ref="A27:B27"/>
    <mergeCell ref="I11:M11"/>
    <mergeCell ref="I9:R9"/>
    <mergeCell ref="J3:R3"/>
    <mergeCell ref="A17:B18"/>
    <mergeCell ref="A3:B4"/>
    <mergeCell ref="J37:N37"/>
    <mergeCell ref="E5:R5"/>
    <mergeCell ref="N11:R11"/>
    <mergeCell ref="A6:B6"/>
    <mergeCell ref="J41:N41"/>
    <mergeCell ref="E9:H9"/>
    <mergeCell ref="A12:B12"/>
    <mergeCell ref="I10:M10"/>
    <mergeCell ref="A5:B5"/>
    <mergeCell ref="A26:B26"/>
    <mergeCell ref="J46:N46"/>
    <mergeCell ref="A1:R2"/>
    <mergeCell ref="A15:R16"/>
    <mergeCell ref="A7:R8"/>
    <mergeCell ref="A9:B10"/>
    <mergeCell ref="C9:C10"/>
    <mergeCell ref="D9:D10"/>
    <mergeCell ref="P29:R29"/>
    <mergeCell ref="K26:M26"/>
    <mergeCell ref="P26:R26"/>
    <mergeCell ref="O48:R48"/>
    <mergeCell ref="N31:O31"/>
    <mergeCell ref="K25:M25"/>
    <mergeCell ref="J38:N38"/>
    <mergeCell ref="A20:B20"/>
    <mergeCell ref="A31:B31"/>
    <mergeCell ref="N22:O22"/>
    <mergeCell ref="A28:B28"/>
    <mergeCell ref="K28:M28"/>
    <mergeCell ref="C36:C37"/>
    <mergeCell ref="N29:O29"/>
    <mergeCell ref="P30:R30"/>
    <mergeCell ref="N27:O27"/>
    <mergeCell ref="K30:M30"/>
    <mergeCell ref="N28:O28"/>
    <mergeCell ref="N32:O32"/>
    <mergeCell ref="K32:M32"/>
    <mergeCell ref="P31:R31"/>
    <mergeCell ref="K31:M31"/>
    <mergeCell ref="N30:O30"/>
    <mergeCell ref="O41:R41"/>
    <mergeCell ref="A35:R35"/>
    <mergeCell ref="O47:R47"/>
    <mergeCell ref="O51:R51"/>
    <mergeCell ref="N26:O26"/>
    <mergeCell ref="J39:N39"/>
    <mergeCell ref="P32:R32"/>
    <mergeCell ref="O39:R39"/>
    <mergeCell ref="P27:R27"/>
    <mergeCell ref="K27:M27"/>
    <mergeCell ref="A30:B30"/>
    <mergeCell ref="A21:B21"/>
    <mergeCell ref="K24:M24"/>
    <mergeCell ref="N25:O25"/>
    <mergeCell ref="P21:R21"/>
    <mergeCell ref="K21:M21"/>
    <mergeCell ref="P24:R24"/>
    <mergeCell ref="N21:O21"/>
    <mergeCell ref="N24:O24"/>
    <mergeCell ref="P25:R25"/>
    <mergeCell ref="I17:R17"/>
    <mergeCell ref="P22:R22"/>
    <mergeCell ref="P23:R23"/>
    <mergeCell ref="K22:M22"/>
    <mergeCell ref="P20:R20"/>
    <mergeCell ref="K20:M20"/>
  </mergeCells>
  <printOptions horizontalCentered="1"/>
  <pageMargins left="0.1968503937007874" right="0.1968503937007874" top="0.6299212598425197" bottom="0.5905511811023623" header="0.5118110236220472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49" sqref="C49"/>
    </sheetView>
  </sheetViews>
  <sheetFormatPr defaultColWidth="9.00390625" defaultRowHeight="16.5"/>
  <cols>
    <col min="1" max="1" width="28.625" style="0" customWidth="1"/>
    <col min="2" max="2" width="14.625" style="0" customWidth="1"/>
    <col min="3" max="3" width="45.00390625" style="0" bestFit="1" customWidth="1"/>
    <col min="4" max="4" width="14.75390625" style="0" customWidth="1"/>
  </cols>
  <sheetData>
    <row r="1" spans="1:4" ht="16.5" customHeight="1">
      <c r="A1" s="536" t="s">
        <v>388</v>
      </c>
      <c r="B1" s="537"/>
      <c r="C1" s="537"/>
      <c r="D1" s="538"/>
    </row>
    <row r="2" spans="1:4" ht="17.25" customHeight="1" thickBot="1">
      <c r="A2" s="539"/>
      <c r="B2" s="540"/>
      <c r="C2" s="540"/>
      <c r="D2" s="541"/>
    </row>
    <row r="3" spans="1:4" ht="15.75">
      <c r="A3" s="22" t="s">
        <v>73</v>
      </c>
      <c r="B3" s="23" t="s">
        <v>74</v>
      </c>
      <c r="C3" s="24" t="s">
        <v>75</v>
      </c>
      <c r="D3" s="25" t="s">
        <v>76</v>
      </c>
    </row>
    <row r="4" spans="1:4" ht="15.75">
      <c r="A4" s="79" t="s">
        <v>132</v>
      </c>
      <c r="B4" s="98" t="s">
        <v>360</v>
      </c>
      <c r="C4" s="99" t="s">
        <v>370</v>
      </c>
      <c r="D4" s="100" t="s">
        <v>136</v>
      </c>
    </row>
    <row r="5" spans="1:4" ht="15.75">
      <c r="A5" s="79" t="s">
        <v>133</v>
      </c>
      <c r="B5" s="98" t="s">
        <v>357</v>
      </c>
      <c r="C5" s="101" t="s">
        <v>361</v>
      </c>
      <c r="D5" s="100" t="s">
        <v>134</v>
      </c>
    </row>
    <row r="6" spans="1:4" ht="15.75">
      <c r="A6" s="79" t="s">
        <v>135</v>
      </c>
      <c r="B6" s="98" t="s">
        <v>357</v>
      </c>
      <c r="C6" s="99" t="s">
        <v>371</v>
      </c>
      <c r="D6" s="100" t="s">
        <v>136</v>
      </c>
    </row>
    <row r="7" spans="1:4" ht="15.75">
      <c r="A7" s="79" t="s">
        <v>137</v>
      </c>
      <c r="B7" s="98" t="s">
        <v>130</v>
      </c>
      <c r="C7" s="99" t="s">
        <v>372</v>
      </c>
      <c r="D7" s="100" t="s">
        <v>138</v>
      </c>
    </row>
    <row r="8" spans="1:4" ht="15.75">
      <c r="A8" s="102" t="s">
        <v>139</v>
      </c>
      <c r="B8" s="98" t="s">
        <v>140</v>
      </c>
      <c r="C8" s="99" t="s">
        <v>141</v>
      </c>
      <c r="D8" s="100" t="s">
        <v>142</v>
      </c>
    </row>
    <row r="9" spans="1:4" ht="15.75">
      <c r="A9" s="542"/>
      <c r="B9" s="543"/>
      <c r="C9" s="543"/>
      <c r="D9" s="544"/>
    </row>
    <row r="10" spans="1:4" ht="16.5" customHeight="1" hidden="1">
      <c r="A10" s="79" t="s">
        <v>143</v>
      </c>
      <c r="B10" s="98" t="s">
        <v>140</v>
      </c>
      <c r="C10" s="99" t="s">
        <v>144</v>
      </c>
      <c r="D10" s="100" t="s">
        <v>145</v>
      </c>
    </row>
    <row r="11" spans="1:4" ht="16.5" customHeight="1" hidden="1">
      <c r="A11" s="79" t="s">
        <v>146</v>
      </c>
      <c r="B11" s="98" t="s">
        <v>140</v>
      </c>
      <c r="C11" s="99" t="s">
        <v>144</v>
      </c>
      <c r="D11" s="100" t="s">
        <v>147</v>
      </c>
    </row>
    <row r="12" spans="1:4" ht="16.5" customHeight="1" hidden="1">
      <c r="A12" s="79" t="s">
        <v>148</v>
      </c>
      <c r="B12" s="98" t="s">
        <v>140</v>
      </c>
      <c r="C12" s="99" t="s">
        <v>144</v>
      </c>
      <c r="D12" s="100" t="s">
        <v>149</v>
      </c>
    </row>
    <row r="13" spans="1:4" ht="16.5" customHeight="1" hidden="1">
      <c r="A13" s="545"/>
      <c r="B13" s="546"/>
      <c r="C13" s="546"/>
      <c r="D13" s="547"/>
    </row>
    <row r="14" spans="1:4" ht="15.75">
      <c r="A14" s="79" t="s">
        <v>150</v>
      </c>
      <c r="B14" s="98" t="s">
        <v>130</v>
      </c>
      <c r="C14" s="99" t="s">
        <v>373</v>
      </c>
      <c r="D14" s="100" t="s">
        <v>151</v>
      </c>
    </row>
    <row r="15" spans="1:4" ht="15.75">
      <c r="A15" s="79" t="s">
        <v>152</v>
      </c>
      <c r="B15" s="98" t="s">
        <v>140</v>
      </c>
      <c r="C15" s="99" t="s">
        <v>141</v>
      </c>
      <c r="D15" s="100" t="s">
        <v>359</v>
      </c>
    </row>
    <row r="16" spans="1:4" ht="15.75">
      <c r="A16" s="102" t="s">
        <v>186</v>
      </c>
      <c r="B16" s="98" t="s">
        <v>140</v>
      </c>
      <c r="C16" s="99" t="s">
        <v>358</v>
      </c>
      <c r="D16" s="100" t="s">
        <v>134</v>
      </c>
    </row>
    <row r="17" spans="1:4" ht="15.75">
      <c r="A17" s="545"/>
      <c r="B17" s="546"/>
      <c r="C17" s="546"/>
      <c r="D17" s="547"/>
    </row>
    <row r="18" spans="1:4" ht="15.75">
      <c r="A18" s="26" t="s">
        <v>153</v>
      </c>
      <c r="B18" s="27" t="s">
        <v>178</v>
      </c>
      <c r="C18" s="28" t="s">
        <v>375</v>
      </c>
      <c r="D18" s="29" t="s">
        <v>359</v>
      </c>
    </row>
    <row r="19" spans="1:4" ht="15.75">
      <c r="A19" s="533"/>
      <c r="B19" s="534"/>
      <c r="C19" s="534"/>
      <c r="D19" s="535"/>
    </row>
    <row r="20" spans="1:4" ht="15.75">
      <c r="A20" s="26" t="s">
        <v>154</v>
      </c>
      <c r="B20" s="104" t="s">
        <v>159</v>
      </c>
      <c r="C20" s="28"/>
      <c r="D20" s="29"/>
    </row>
    <row r="21" spans="1:4" ht="15.75">
      <c r="A21" s="26" t="s">
        <v>155</v>
      </c>
      <c r="B21" s="103" t="s">
        <v>159</v>
      </c>
      <c r="C21" s="28"/>
      <c r="D21" s="29"/>
    </row>
    <row r="22" spans="1:4" ht="15.75">
      <c r="A22" s="533"/>
      <c r="B22" s="534"/>
      <c r="C22" s="534"/>
      <c r="D22" s="535"/>
    </row>
    <row r="23" spans="1:4" ht="15.75">
      <c r="A23" s="26" t="s">
        <v>156</v>
      </c>
      <c r="B23" s="98" t="s">
        <v>140</v>
      </c>
      <c r="C23" s="30" t="s">
        <v>348</v>
      </c>
      <c r="D23" s="29" t="s">
        <v>78</v>
      </c>
    </row>
    <row r="24" spans="1:4" ht="15.75">
      <c r="A24" s="42" t="s">
        <v>179</v>
      </c>
      <c r="B24" s="27" t="s">
        <v>67</v>
      </c>
      <c r="C24" s="30" t="s">
        <v>348</v>
      </c>
      <c r="D24" s="29" t="s">
        <v>180</v>
      </c>
    </row>
    <row r="25" spans="1:4" ht="15.75">
      <c r="A25" s="533"/>
      <c r="B25" s="534"/>
      <c r="C25" s="534"/>
      <c r="D25" s="535"/>
    </row>
    <row r="26" spans="1:4" ht="15.75">
      <c r="A26" s="26" t="s">
        <v>79</v>
      </c>
      <c r="B26" s="27" t="s">
        <v>67</v>
      </c>
      <c r="C26" s="28" t="s">
        <v>160</v>
      </c>
      <c r="D26" s="29" t="s">
        <v>80</v>
      </c>
    </row>
    <row r="27" spans="1:4" ht="15.75">
      <c r="A27" s="26" t="s">
        <v>81</v>
      </c>
      <c r="B27" s="98" t="s">
        <v>376</v>
      </c>
      <c r="C27" s="30" t="s">
        <v>377</v>
      </c>
      <c r="D27" s="29" t="s">
        <v>80</v>
      </c>
    </row>
    <row r="28" spans="1:4" ht="15.75">
      <c r="A28" s="533"/>
      <c r="B28" s="534"/>
      <c r="C28" s="534"/>
      <c r="D28" s="535"/>
    </row>
    <row r="29" spans="1:4" ht="15.75">
      <c r="A29" s="26" t="s">
        <v>82</v>
      </c>
      <c r="B29" s="27" t="s">
        <v>67</v>
      </c>
      <c r="C29" s="30" t="s">
        <v>83</v>
      </c>
      <c r="D29" s="29" t="s">
        <v>78</v>
      </c>
    </row>
    <row r="30" spans="1:4" ht="15.75">
      <c r="A30" s="26" t="s">
        <v>84</v>
      </c>
      <c r="B30" s="27" t="s">
        <v>350</v>
      </c>
      <c r="C30" s="30" t="s">
        <v>83</v>
      </c>
      <c r="D30" s="29" t="s">
        <v>77</v>
      </c>
    </row>
    <row r="31" spans="1:4" ht="15.75">
      <c r="A31" s="533"/>
      <c r="B31" s="534"/>
      <c r="C31" s="534"/>
      <c r="D31" s="535"/>
    </row>
    <row r="32" spans="1:4" ht="15.75">
      <c r="A32" s="26" t="s">
        <v>349</v>
      </c>
      <c r="B32" s="27" t="s">
        <v>67</v>
      </c>
      <c r="C32" s="30" t="s">
        <v>374</v>
      </c>
      <c r="D32" s="29" t="s">
        <v>77</v>
      </c>
    </row>
    <row r="33" spans="1:4" ht="15.75">
      <c r="A33" s="533"/>
      <c r="B33" s="534"/>
      <c r="C33" s="534"/>
      <c r="D33" s="535"/>
    </row>
    <row r="34" spans="1:4" ht="16.5" thickBot="1">
      <c r="A34" s="31"/>
      <c r="B34" s="32"/>
      <c r="C34" s="33"/>
      <c r="D34" s="34"/>
    </row>
  </sheetData>
  <sheetProtection/>
  <mergeCells count="10">
    <mergeCell ref="A31:D31"/>
    <mergeCell ref="A33:D33"/>
    <mergeCell ref="A25:D25"/>
    <mergeCell ref="A28:D28"/>
    <mergeCell ref="A1:D2"/>
    <mergeCell ref="A22:D22"/>
    <mergeCell ref="A9:D9"/>
    <mergeCell ref="A13:D13"/>
    <mergeCell ref="A17:D17"/>
    <mergeCell ref="A19:D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70" zoomScaleNormal="70" zoomScalePageLayoutView="0" workbookViewId="0" topLeftCell="A40">
      <selection activeCell="E50" sqref="E50"/>
    </sheetView>
  </sheetViews>
  <sheetFormatPr defaultColWidth="9.00390625" defaultRowHeight="15" customHeight="1"/>
  <cols>
    <col min="1" max="1" width="12.50390625" style="5" customWidth="1"/>
    <col min="2" max="2" width="19.25390625" style="5" customWidth="1"/>
    <col min="3" max="3" width="9.875" style="5" customWidth="1"/>
    <col min="4" max="4" width="12.625" style="5" customWidth="1"/>
    <col min="5" max="5" width="11.625" style="5" customWidth="1"/>
    <col min="6" max="7" width="12.125" style="5" customWidth="1"/>
    <col min="8" max="8" width="13.625" style="5" customWidth="1"/>
    <col min="9" max="9" width="12.125" style="5" customWidth="1"/>
    <col min="10" max="10" width="8.75390625" style="5" customWidth="1"/>
    <col min="11" max="11" width="10.875" style="5" customWidth="1"/>
    <col min="12" max="12" width="11.25390625" style="5" customWidth="1"/>
    <col min="13" max="13" width="9.25390625" style="5" customWidth="1"/>
    <col min="14" max="14" width="9.375" style="5" customWidth="1"/>
    <col min="15" max="15" width="10.375" style="5" customWidth="1"/>
    <col min="16" max="16384" width="9.00390625" style="5" customWidth="1"/>
  </cols>
  <sheetData>
    <row r="1" spans="1:19" s="54" customFormat="1" ht="30.75" customHeight="1">
      <c r="A1" s="55" t="s">
        <v>181</v>
      </c>
      <c r="B1" s="56"/>
      <c r="C1" s="56"/>
      <c r="D1" s="56"/>
      <c r="E1" s="56"/>
      <c r="F1" s="56"/>
      <c r="G1" s="56"/>
      <c r="H1" s="56"/>
      <c r="I1" s="56"/>
      <c r="J1" s="57"/>
      <c r="K1" s="57"/>
      <c r="L1" s="57"/>
      <c r="M1" s="57"/>
      <c r="N1" s="57"/>
      <c r="O1" s="58"/>
      <c r="P1" s="53"/>
      <c r="R1" s="59"/>
      <c r="S1" s="59"/>
    </row>
    <row r="2" spans="1:19" ht="22.5" customHeight="1" thickBot="1">
      <c r="A2" s="13" t="s">
        <v>177</v>
      </c>
      <c r="B2" s="12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7"/>
      <c r="P2" s="6"/>
      <c r="R2" s="7"/>
      <c r="S2" s="7"/>
    </row>
    <row r="3" spans="1:19" ht="21" customHeight="1">
      <c r="A3" s="569" t="s">
        <v>31</v>
      </c>
      <c r="B3" s="570"/>
      <c r="C3" s="573" t="s">
        <v>27</v>
      </c>
      <c r="D3" s="573" t="s">
        <v>32</v>
      </c>
      <c r="E3" s="574" t="s">
        <v>33</v>
      </c>
      <c r="F3" s="575"/>
      <c r="G3" s="575"/>
      <c r="H3" s="575"/>
      <c r="I3" s="576"/>
      <c r="J3" s="577" t="s">
        <v>28</v>
      </c>
      <c r="K3" s="578"/>
      <c r="L3" s="578"/>
      <c r="M3" s="578"/>
      <c r="N3" s="578"/>
      <c r="O3" s="579"/>
      <c r="P3" s="6"/>
      <c r="Q3" s="7"/>
      <c r="R3" s="7"/>
      <c r="S3" s="7"/>
    </row>
    <row r="4" spans="1:19" ht="15.75">
      <c r="A4" s="571"/>
      <c r="B4" s="572"/>
      <c r="C4" s="549"/>
      <c r="D4" s="549"/>
      <c r="E4" s="17" t="s">
        <v>29</v>
      </c>
      <c r="F4" s="17" t="s">
        <v>30</v>
      </c>
      <c r="G4" s="17" t="s">
        <v>71</v>
      </c>
      <c r="H4" s="17" t="s">
        <v>28</v>
      </c>
      <c r="I4" s="73" t="s">
        <v>34</v>
      </c>
      <c r="J4" s="581" t="s">
        <v>35</v>
      </c>
      <c r="K4" s="580"/>
      <c r="L4" s="580"/>
      <c r="M4" s="580" t="s">
        <v>174</v>
      </c>
      <c r="N4" s="563"/>
      <c r="O4" s="564"/>
      <c r="P4" s="6"/>
      <c r="Q4" s="7"/>
      <c r="R4" s="7"/>
      <c r="S4" s="7"/>
    </row>
    <row r="5" spans="1:16" s="7" customFormat="1" ht="22.5" customHeight="1">
      <c r="A5" s="582" t="s">
        <v>479</v>
      </c>
      <c r="B5" s="583"/>
      <c r="C5" s="20" t="s">
        <v>480</v>
      </c>
      <c r="D5" s="21" t="s">
        <v>157</v>
      </c>
      <c r="E5" s="11">
        <f aca="true" t="shared" si="0" ref="E5:E10">H5-6</f>
        <v>44362.666666666664</v>
      </c>
      <c r="F5" s="9">
        <f aca="true" t="shared" si="1" ref="F5:F10">H5-1</f>
        <v>44367.666666666664</v>
      </c>
      <c r="G5" s="41">
        <v>2300</v>
      </c>
      <c r="H5" s="11">
        <v>44368.666666666664</v>
      </c>
      <c r="I5" s="71">
        <f aca="true" t="shared" si="2" ref="I5:I10">IF(C5="PJX",H5,H5+1)</f>
        <v>44369.666666666664</v>
      </c>
      <c r="J5" s="568">
        <v>44374.666666666664</v>
      </c>
      <c r="K5" s="563"/>
      <c r="L5" s="563"/>
      <c r="M5" s="562">
        <v>44377.666666666664</v>
      </c>
      <c r="N5" s="563"/>
      <c r="O5" s="564"/>
      <c r="P5" s="1"/>
    </row>
    <row r="6" spans="1:16" s="7" customFormat="1" ht="22.5" customHeight="1">
      <c r="A6" s="582" t="s">
        <v>483</v>
      </c>
      <c r="B6" s="583"/>
      <c r="C6" s="20" t="s">
        <v>480</v>
      </c>
      <c r="D6" s="21" t="s">
        <v>157</v>
      </c>
      <c r="E6" s="11">
        <f t="shared" si="0"/>
        <v>44365.666666666664</v>
      </c>
      <c r="F6" s="9">
        <f t="shared" si="1"/>
        <v>44370.666666666664</v>
      </c>
      <c r="G6" s="41">
        <v>2300</v>
      </c>
      <c r="H6" s="11">
        <v>44371.666666666664</v>
      </c>
      <c r="I6" s="71">
        <f t="shared" si="2"/>
        <v>44372.666666666664</v>
      </c>
      <c r="J6" s="568">
        <v>44377.666666666664</v>
      </c>
      <c r="K6" s="563"/>
      <c r="L6" s="563"/>
      <c r="M6" s="562">
        <v>44380.666666666664</v>
      </c>
      <c r="N6" s="563"/>
      <c r="O6" s="564"/>
      <c r="P6" s="1"/>
    </row>
    <row r="7" spans="1:19" s="7" customFormat="1" ht="22.5" customHeight="1">
      <c r="A7" s="582" t="s">
        <v>485</v>
      </c>
      <c r="B7" s="583"/>
      <c r="C7" s="20" t="s">
        <v>480</v>
      </c>
      <c r="D7" s="21" t="s">
        <v>157</v>
      </c>
      <c r="E7" s="11">
        <f t="shared" si="0"/>
        <v>44375.0625</v>
      </c>
      <c r="F7" s="9">
        <f t="shared" si="1"/>
        <v>44380.0625</v>
      </c>
      <c r="G7" s="41">
        <v>2300</v>
      </c>
      <c r="H7" s="11">
        <v>44381.0625</v>
      </c>
      <c r="I7" s="71">
        <f t="shared" si="2"/>
        <v>44382.0625</v>
      </c>
      <c r="J7" s="568">
        <v>44387.0625</v>
      </c>
      <c r="K7" s="563"/>
      <c r="L7" s="563"/>
      <c r="M7" s="562">
        <v>44390.0625</v>
      </c>
      <c r="N7" s="563"/>
      <c r="O7" s="564"/>
      <c r="P7" s="1"/>
      <c r="R7" s="5"/>
      <c r="S7" s="5"/>
    </row>
    <row r="8" spans="1:19" s="7" customFormat="1" ht="22.5" customHeight="1">
      <c r="A8" s="582" t="s">
        <v>487</v>
      </c>
      <c r="B8" s="583"/>
      <c r="C8" s="20" t="s">
        <v>480</v>
      </c>
      <c r="D8" s="21" t="s">
        <v>157</v>
      </c>
      <c r="E8" s="11">
        <f t="shared" si="0"/>
        <v>44379</v>
      </c>
      <c r="F8" s="9">
        <f t="shared" si="1"/>
        <v>44384</v>
      </c>
      <c r="G8" s="41">
        <v>2300</v>
      </c>
      <c r="H8" s="11">
        <v>44385</v>
      </c>
      <c r="I8" s="71">
        <f t="shared" si="2"/>
        <v>44386</v>
      </c>
      <c r="J8" s="568">
        <v>44391</v>
      </c>
      <c r="K8" s="563"/>
      <c r="L8" s="563"/>
      <c r="M8" s="562">
        <v>44394</v>
      </c>
      <c r="N8" s="563"/>
      <c r="O8" s="564"/>
      <c r="P8" s="1"/>
      <c r="R8" s="5"/>
      <c r="S8" s="5"/>
    </row>
    <row r="9" spans="1:16" s="7" customFormat="1" ht="22.5" customHeight="1">
      <c r="A9" s="582" t="s">
        <v>488</v>
      </c>
      <c r="B9" s="583"/>
      <c r="C9" s="20" t="s">
        <v>480</v>
      </c>
      <c r="D9" s="21" t="s">
        <v>157</v>
      </c>
      <c r="E9" s="11">
        <f t="shared" si="0"/>
        <v>44386</v>
      </c>
      <c r="F9" s="9">
        <f t="shared" si="1"/>
        <v>44391</v>
      </c>
      <c r="G9" s="41">
        <v>2300</v>
      </c>
      <c r="H9" s="11">
        <v>44392</v>
      </c>
      <c r="I9" s="71">
        <f t="shared" si="2"/>
        <v>44393</v>
      </c>
      <c r="J9" s="568">
        <v>44398</v>
      </c>
      <c r="K9" s="563"/>
      <c r="L9" s="563"/>
      <c r="M9" s="562">
        <v>44401</v>
      </c>
      <c r="N9" s="563"/>
      <c r="O9" s="564"/>
      <c r="P9" s="1"/>
    </row>
    <row r="10" spans="1:16" s="7" customFormat="1" ht="22.5" customHeight="1">
      <c r="A10" s="582" t="s">
        <v>489</v>
      </c>
      <c r="B10" s="583"/>
      <c r="C10" s="20" t="s">
        <v>480</v>
      </c>
      <c r="D10" s="21" t="s">
        <v>157</v>
      </c>
      <c r="E10" s="11">
        <f t="shared" si="0"/>
        <v>44393</v>
      </c>
      <c r="F10" s="9">
        <f t="shared" si="1"/>
        <v>44398</v>
      </c>
      <c r="G10" s="41">
        <v>2300</v>
      </c>
      <c r="H10" s="11">
        <v>44399</v>
      </c>
      <c r="I10" s="71">
        <f t="shared" si="2"/>
        <v>44400</v>
      </c>
      <c r="J10" s="568">
        <v>44405</v>
      </c>
      <c r="K10" s="563"/>
      <c r="L10" s="563"/>
      <c r="M10" s="562">
        <v>44408</v>
      </c>
      <c r="N10" s="563"/>
      <c r="O10" s="564"/>
      <c r="P10" s="1"/>
    </row>
    <row r="11" spans="1:16" s="7" customFormat="1" ht="22.5" customHeight="1">
      <c r="A11" s="582" t="s">
        <v>490</v>
      </c>
      <c r="B11" s="583"/>
      <c r="C11" s="20" t="s">
        <v>480</v>
      </c>
      <c r="D11" s="21" t="s">
        <v>157</v>
      </c>
      <c r="E11" s="11">
        <f>H11-6</f>
        <v>44400</v>
      </c>
      <c r="F11" s="9">
        <f>H11-1</f>
        <v>44405</v>
      </c>
      <c r="G11" s="41">
        <v>2300</v>
      </c>
      <c r="H11" s="11">
        <v>44406</v>
      </c>
      <c r="I11" s="71">
        <f>IF(C11="PJX",H11,H11+1)</f>
        <v>44407</v>
      </c>
      <c r="J11" s="568">
        <v>44412</v>
      </c>
      <c r="K11" s="563"/>
      <c r="L11" s="563"/>
      <c r="M11" s="562">
        <v>44415</v>
      </c>
      <c r="N11" s="563"/>
      <c r="O11" s="564"/>
      <c r="P11" s="1"/>
    </row>
    <row r="12" spans="1:16" s="7" customFormat="1" ht="22.5" customHeight="1">
      <c r="A12" s="582" t="s">
        <v>491</v>
      </c>
      <c r="B12" s="583"/>
      <c r="C12" s="20" t="s">
        <v>480</v>
      </c>
      <c r="D12" s="21" t="s">
        <v>157</v>
      </c>
      <c r="E12" s="11">
        <f>H12-6</f>
        <v>44407</v>
      </c>
      <c r="F12" s="9">
        <f>H12-1</f>
        <v>44412</v>
      </c>
      <c r="G12" s="41">
        <v>2300</v>
      </c>
      <c r="H12" s="11">
        <v>44413</v>
      </c>
      <c r="I12" s="77">
        <f>IF(C12="PJX",H12,H12+1)</f>
        <v>44414</v>
      </c>
      <c r="J12" s="568">
        <v>44419</v>
      </c>
      <c r="K12" s="563"/>
      <c r="L12" s="563"/>
      <c r="M12" s="565">
        <v>44422</v>
      </c>
      <c r="N12" s="566"/>
      <c r="O12" s="567"/>
      <c r="P12" s="1"/>
    </row>
    <row r="13" spans="1:16" s="7" customFormat="1" ht="22.5" customHeight="1">
      <c r="A13" s="582">
        <v>0</v>
      </c>
      <c r="B13" s="583"/>
      <c r="C13" s="20">
        <v>0</v>
      </c>
      <c r="D13" s="21" t="s">
        <v>157</v>
      </c>
      <c r="E13" s="11">
        <f>H13-6</f>
        <v>-6</v>
      </c>
      <c r="F13" s="9">
        <f>H13-1</f>
        <v>-1</v>
      </c>
      <c r="G13" s="41">
        <v>2300</v>
      </c>
      <c r="H13" s="11">
        <v>0</v>
      </c>
      <c r="I13" s="71">
        <f>IF(C13="PJX",H13,H13+1)</f>
        <v>1</v>
      </c>
      <c r="J13" s="568">
        <v>44426</v>
      </c>
      <c r="K13" s="563"/>
      <c r="L13" s="563"/>
      <c r="M13" s="562">
        <v>44429</v>
      </c>
      <c r="N13" s="563"/>
      <c r="O13" s="564"/>
      <c r="P13" s="1"/>
    </row>
    <row r="14" spans="1:16" s="7" customFormat="1" ht="22.5" customHeight="1" thickBot="1">
      <c r="A14" s="603">
        <v>0</v>
      </c>
      <c r="B14" s="604"/>
      <c r="C14" s="20">
        <v>0</v>
      </c>
      <c r="D14" s="21" t="s">
        <v>157</v>
      </c>
      <c r="E14" s="11">
        <f>H14-6</f>
        <v>-6</v>
      </c>
      <c r="F14" s="9">
        <f>H14-1</f>
        <v>-1</v>
      </c>
      <c r="G14" s="41">
        <v>2300</v>
      </c>
      <c r="H14" s="11">
        <v>0</v>
      </c>
      <c r="I14" s="76">
        <f>IF(C14="PJX",H14,H14+1)</f>
        <v>1</v>
      </c>
      <c r="J14" s="600">
        <v>44433</v>
      </c>
      <c r="K14" s="601"/>
      <c r="L14" s="601"/>
      <c r="M14" s="562">
        <v>44436</v>
      </c>
      <c r="N14" s="563"/>
      <c r="O14" s="588"/>
      <c r="P14" s="70"/>
    </row>
    <row r="15" spans="1:17" s="59" customFormat="1" ht="30.75" customHeight="1">
      <c r="A15" s="593" t="s">
        <v>22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5"/>
      <c r="P15" s="60"/>
      <c r="Q15" s="54"/>
    </row>
    <row r="16" spans="1:17" s="7" customFormat="1" ht="22.5" customHeight="1" thickBot="1">
      <c r="A16" s="10" t="s">
        <v>185</v>
      </c>
      <c r="B16" s="16"/>
      <c r="C16" s="16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1"/>
      <c r="Q16" s="5"/>
    </row>
    <row r="17" spans="1:19" ht="21" customHeight="1">
      <c r="A17" s="569" t="s">
        <v>12</v>
      </c>
      <c r="B17" s="570"/>
      <c r="C17" s="548" t="s">
        <v>13</v>
      </c>
      <c r="D17" s="548" t="s">
        <v>4</v>
      </c>
      <c r="E17" s="574" t="s">
        <v>14</v>
      </c>
      <c r="F17" s="575"/>
      <c r="G17" s="575"/>
      <c r="H17" s="575"/>
      <c r="I17" s="602"/>
      <c r="J17" s="584" t="s">
        <v>15</v>
      </c>
      <c r="K17" s="575"/>
      <c r="L17" s="575"/>
      <c r="M17" s="575"/>
      <c r="N17" s="575"/>
      <c r="O17" s="576"/>
      <c r="P17" s="6"/>
      <c r="Q17" s="7"/>
      <c r="R17" s="7"/>
      <c r="S17" s="7"/>
    </row>
    <row r="18" spans="1:19" ht="21" customHeight="1">
      <c r="A18" s="571"/>
      <c r="B18" s="572"/>
      <c r="C18" s="549"/>
      <c r="D18" s="549"/>
      <c r="E18" s="17" t="s">
        <v>16</v>
      </c>
      <c r="F18" s="17" t="s">
        <v>17</v>
      </c>
      <c r="G18" s="17" t="s">
        <v>71</v>
      </c>
      <c r="H18" s="17" t="s">
        <v>15</v>
      </c>
      <c r="I18" s="46" t="s">
        <v>18</v>
      </c>
      <c r="J18" s="586" t="s">
        <v>19</v>
      </c>
      <c r="K18" s="587"/>
      <c r="L18" s="585" t="s">
        <v>20</v>
      </c>
      <c r="M18" s="581"/>
      <c r="N18" s="589" t="s">
        <v>21</v>
      </c>
      <c r="O18" s="590"/>
      <c r="P18" s="6"/>
      <c r="Q18" s="7"/>
      <c r="R18" s="7"/>
      <c r="S18" s="7"/>
    </row>
    <row r="19" spans="1:16" s="7" customFormat="1" ht="22.5" customHeight="1">
      <c r="A19" s="582" t="s">
        <v>502</v>
      </c>
      <c r="B19" s="583"/>
      <c r="C19" s="4" t="s">
        <v>503</v>
      </c>
      <c r="D19" s="18" t="s">
        <v>23</v>
      </c>
      <c r="E19" s="11">
        <f aca="true" t="shared" si="3" ref="E19:E24">H19-6</f>
        <v>44365.041666666664</v>
      </c>
      <c r="F19" s="9">
        <f aca="true" t="shared" si="4" ref="F19:F24">H19-1</f>
        <v>44370.041666666664</v>
      </c>
      <c r="G19" s="41">
        <v>2300</v>
      </c>
      <c r="H19" s="11">
        <v>44371.041666666664</v>
      </c>
      <c r="I19" s="71">
        <f aca="true" t="shared" si="5" ref="I19:I24">H19+1</f>
        <v>44372.041666666664</v>
      </c>
      <c r="J19" s="557">
        <v>44374.041666666664</v>
      </c>
      <c r="K19" s="558"/>
      <c r="L19" s="552">
        <v>44377.041666666664</v>
      </c>
      <c r="M19" s="556"/>
      <c r="N19" s="552">
        <v>44376.041666666664</v>
      </c>
      <c r="O19" s="553"/>
      <c r="P19" s="1"/>
    </row>
    <row r="20" spans="1:19" s="7" customFormat="1" ht="22.5" customHeight="1">
      <c r="A20" s="582" t="s">
        <v>504</v>
      </c>
      <c r="B20" s="583"/>
      <c r="C20" s="4" t="s">
        <v>503</v>
      </c>
      <c r="D20" s="18" t="s">
        <v>23</v>
      </c>
      <c r="E20" s="11">
        <f t="shared" si="3"/>
        <v>44366.916666666664</v>
      </c>
      <c r="F20" s="9">
        <f t="shared" si="4"/>
        <v>44371.916666666664</v>
      </c>
      <c r="G20" s="41">
        <v>2300</v>
      </c>
      <c r="H20" s="11">
        <v>44372.916666666664</v>
      </c>
      <c r="I20" s="71">
        <f t="shared" si="5"/>
        <v>44373.916666666664</v>
      </c>
      <c r="J20" s="557">
        <v>44375.916666666664</v>
      </c>
      <c r="K20" s="558"/>
      <c r="L20" s="552">
        <v>44378.916666666664</v>
      </c>
      <c r="M20" s="556"/>
      <c r="N20" s="552">
        <v>44377.916666666664</v>
      </c>
      <c r="O20" s="553"/>
      <c r="P20" s="1"/>
      <c r="R20" s="5"/>
      <c r="S20" s="5"/>
    </row>
    <row r="21" spans="1:19" s="7" customFormat="1" ht="22.5" customHeight="1">
      <c r="A21" s="582" t="s">
        <v>505</v>
      </c>
      <c r="B21" s="583"/>
      <c r="C21" s="4" t="s">
        <v>506</v>
      </c>
      <c r="D21" s="18" t="s">
        <v>23</v>
      </c>
      <c r="E21" s="11">
        <f t="shared" si="3"/>
        <v>44367.083333333336</v>
      </c>
      <c r="F21" s="9">
        <f t="shared" si="4"/>
        <v>44372.083333333336</v>
      </c>
      <c r="G21" s="41">
        <v>2300</v>
      </c>
      <c r="H21" s="11">
        <v>44373.083333333336</v>
      </c>
      <c r="I21" s="71">
        <f t="shared" si="5"/>
        <v>44374.083333333336</v>
      </c>
      <c r="J21" s="557">
        <v>44376.083333333336</v>
      </c>
      <c r="K21" s="558"/>
      <c r="L21" s="552">
        <v>44378.083333333336</v>
      </c>
      <c r="M21" s="556"/>
      <c r="N21" s="552">
        <v>44378.083333333336</v>
      </c>
      <c r="O21" s="553"/>
      <c r="P21" s="1"/>
      <c r="R21" s="5"/>
      <c r="S21" s="5"/>
    </row>
    <row r="22" spans="1:19" s="7" customFormat="1" ht="22.5" customHeight="1">
      <c r="A22" s="582" t="s">
        <v>507</v>
      </c>
      <c r="B22" s="583"/>
      <c r="C22" s="4" t="s">
        <v>506</v>
      </c>
      <c r="D22" s="18" t="s">
        <v>23</v>
      </c>
      <c r="E22" s="11">
        <f t="shared" si="3"/>
        <v>44371.583333333336</v>
      </c>
      <c r="F22" s="9">
        <f t="shared" si="4"/>
        <v>44376.583333333336</v>
      </c>
      <c r="G22" s="41">
        <v>2300</v>
      </c>
      <c r="H22" s="11">
        <v>44377.583333333336</v>
      </c>
      <c r="I22" s="71">
        <f t="shared" si="5"/>
        <v>44378.583333333336</v>
      </c>
      <c r="J22" s="557">
        <v>44380.583333333336</v>
      </c>
      <c r="K22" s="558"/>
      <c r="L22" s="552">
        <v>44382.583333333336</v>
      </c>
      <c r="M22" s="556"/>
      <c r="N22" s="552">
        <v>44382.583333333336</v>
      </c>
      <c r="O22" s="553"/>
      <c r="P22" s="1"/>
      <c r="R22" s="5"/>
      <c r="S22" s="5"/>
    </row>
    <row r="23" spans="1:19" s="7" customFormat="1" ht="22.5" customHeight="1">
      <c r="A23" s="582" t="s">
        <v>508</v>
      </c>
      <c r="B23" s="583"/>
      <c r="C23" s="4" t="s">
        <v>503</v>
      </c>
      <c r="D23" s="18" t="s">
        <v>23</v>
      </c>
      <c r="E23" s="11">
        <f t="shared" si="3"/>
        <v>44373.770833333336</v>
      </c>
      <c r="F23" s="9">
        <f t="shared" si="4"/>
        <v>44378.770833333336</v>
      </c>
      <c r="G23" s="41">
        <v>2300</v>
      </c>
      <c r="H23" s="11">
        <v>44379.770833333336</v>
      </c>
      <c r="I23" s="71">
        <f t="shared" si="5"/>
        <v>44380.770833333336</v>
      </c>
      <c r="J23" s="557">
        <v>44382.770833333336</v>
      </c>
      <c r="K23" s="558"/>
      <c r="L23" s="552">
        <v>44385.770833333336</v>
      </c>
      <c r="M23" s="556"/>
      <c r="N23" s="552">
        <v>44384.770833333336</v>
      </c>
      <c r="O23" s="553"/>
      <c r="P23" s="1"/>
      <c r="R23" s="5"/>
      <c r="S23" s="5"/>
    </row>
    <row r="24" spans="1:19" s="7" customFormat="1" ht="22.5" customHeight="1" thickBot="1">
      <c r="A24" s="582" t="s">
        <v>509</v>
      </c>
      <c r="B24" s="583"/>
      <c r="C24" s="4" t="s">
        <v>506</v>
      </c>
      <c r="D24" s="18" t="s">
        <v>23</v>
      </c>
      <c r="E24" s="11">
        <f t="shared" si="3"/>
        <v>44374</v>
      </c>
      <c r="F24" s="9">
        <f t="shared" si="4"/>
        <v>44379</v>
      </c>
      <c r="G24" s="78">
        <v>2300</v>
      </c>
      <c r="H24" s="11">
        <v>44380</v>
      </c>
      <c r="I24" s="75">
        <f t="shared" si="5"/>
        <v>44381</v>
      </c>
      <c r="J24" s="560">
        <v>44383</v>
      </c>
      <c r="K24" s="558"/>
      <c r="L24" s="552">
        <v>44385</v>
      </c>
      <c r="M24" s="556"/>
      <c r="N24" s="552">
        <v>44385</v>
      </c>
      <c r="O24" s="553"/>
      <c r="P24" s="1"/>
      <c r="R24" s="5"/>
      <c r="S24" s="5"/>
    </row>
    <row r="25" spans="1:19" s="59" customFormat="1" ht="30.75" customHeight="1" thickBot="1">
      <c r="A25" s="50" t="s">
        <v>175</v>
      </c>
      <c r="B25" s="61"/>
      <c r="C25" s="57"/>
      <c r="D25" s="62"/>
      <c r="E25" s="63"/>
      <c r="F25" s="63" t="s">
        <v>176</v>
      </c>
      <c r="G25" s="65"/>
      <c r="H25" s="64"/>
      <c r="I25" s="64"/>
      <c r="J25" s="64"/>
      <c r="K25" s="64"/>
      <c r="L25" s="64"/>
      <c r="M25" s="64"/>
      <c r="N25" s="64"/>
      <c r="O25" s="66"/>
      <c r="P25" s="60"/>
      <c r="Q25" s="54"/>
      <c r="R25" s="54"/>
      <c r="S25" s="54"/>
    </row>
    <row r="26" spans="1:16" ht="21" customHeight="1">
      <c r="A26" s="569" t="s">
        <v>25</v>
      </c>
      <c r="B26" s="570"/>
      <c r="C26" s="548" t="s">
        <v>85</v>
      </c>
      <c r="D26" s="548" t="s">
        <v>86</v>
      </c>
      <c r="E26" s="550" t="s">
        <v>5</v>
      </c>
      <c r="F26" s="551"/>
      <c r="G26" s="551"/>
      <c r="H26" s="551"/>
      <c r="I26" s="74"/>
      <c r="J26" s="597" t="s">
        <v>1</v>
      </c>
      <c r="K26" s="598"/>
      <c r="L26" s="599"/>
      <c r="M26" s="554" t="s">
        <v>131</v>
      </c>
      <c r="N26" s="551"/>
      <c r="O26" s="555"/>
      <c r="P26" s="6"/>
    </row>
    <row r="27" spans="1:16" ht="21" customHeight="1">
      <c r="A27" s="571"/>
      <c r="B27" s="572"/>
      <c r="C27" s="549"/>
      <c r="D27" s="549"/>
      <c r="E27" s="17" t="s">
        <v>6</v>
      </c>
      <c r="F27" s="17" t="s">
        <v>7</v>
      </c>
      <c r="G27" s="17" t="s">
        <v>71</v>
      </c>
      <c r="H27" s="17" t="s">
        <v>1</v>
      </c>
      <c r="I27" s="73" t="s">
        <v>70</v>
      </c>
      <c r="J27" s="561" t="s">
        <v>26</v>
      </c>
      <c r="K27" s="534"/>
      <c r="L27" s="534"/>
      <c r="M27" s="559"/>
      <c r="N27" s="534"/>
      <c r="O27" s="535"/>
      <c r="P27" s="6"/>
    </row>
    <row r="28" spans="1:16" ht="24" customHeight="1">
      <c r="A28" s="605" t="s">
        <v>492</v>
      </c>
      <c r="B28" s="606"/>
      <c r="C28" s="17" t="s">
        <v>493</v>
      </c>
      <c r="D28" s="43" t="s">
        <v>157</v>
      </c>
      <c r="E28" s="19">
        <f aca="true" t="shared" si="6" ref="E28:E36">H28-6</f>
        <v>44362.979166666664</v>
      </c>
      <c r="F28" s="19">
        <f aca="true" t="shared" si="7" ref="F28:F36">H28-1</f>
        <v>44367.979166666664</v>
      </c>
      <c r="G28" s="17">
        <v>2300</v>
      </c>
      <c r="H28" s="19">
        <v>44368.979166666664</v>
      </c>
      <c r="I28" s="72">
        <f>H28+1</f>
        <v>44369.979166666664</v>
      </c>
      <c r="J28" s="596">
        <f aca="true" t="shared" si="8" ref="J28:J36">H28+2</f>
        <v>44370.979166666664</v>
      </c>
      <c r="K28" s="596"/>
      <c r="L28" s="596"/>
      <c r="M28" s="588"/>
      <c r="N28" s="591"/>
      <c r="O28" s="592"/>
      <c r="P28" s="6"/>
    </row>
    <row r="29" spans="1:16" ht="23.25" customHeight="1">
      <c r="A29" s="605" t="s">
        <v>494</v>
      </c>
      <c r="B29" s="606"/>
      <c r="C29" s="17" t="s">
        <v>493</v>
      </c>
      <c r="D29" s="43" t="s">
        <v>157</v>
      </c>
      <c r="E29" s="19">
        <f t="shared" si="6"/>
        <v>44369.1875</v>
      </c>
      <c r="F29" s="19">
        <f t="shared" si="7"/>
        <v>44374.1875</v>
      </c>
      <c r="G29" s="17">
        <v>2300</v>
      </c>
      <c r="H29" s="19">
        <v>44375.1875</v>
      </c>
      <c r="I29" s="72">
        <f aca="true" t="shared" si="9" ref="I29:I36">H29+1</f>
        <v>44376.1875</v>
      </c>
      <c r="J29" s="608">
        <f t="shared" si="8"/>
        <v>44377.1875</v>
      </c>
      <c r="K29" s="596"/>
      <c r="L29" s="609"/>
      <c r="M29" s="588"/>
      <c r="N29" s="591"/>
      <c r="O29" s="592"/>
      <c r="P29" s="6"/>
    </row>
    <row r="30" spans="1:19" ht="24" customHeight="1">
      <c r="A30" s="605" t="s">
        <v>495</v>
      </c>
      <c r="B30" s="606"/>
      <c r="C30" s="17" t="s">
        <v>465</v>
      </c>
      <c r="D30" s="43" t="s">
        <v>157</v>
      </c>
      <c r="E30" s="19">
        <f t="shared" si="6"/>
        <v>44371</v>
      </c>
      <c r="F30" s="19">
        <f t="shared" si="7"/>
        <v>44376</v>
      </c>
      <c r="G30" s="17">
        <v>2300</v>
      </c>
      <c r="H30" s="19">
        <v>44377</v>
      </c>
      <c r="I30" s="72">
        <f t="shared" si="9"/>
        <v>44378</v>
      </c>
      <c r="J30" s="608">
        <f t="shared" si="8"/>
        <v>44379</v>
      </c>
      <c r="K30" s="596"/>
      <c r="L30" s="609"/>
      <c r="M30" s="591"/>
      <c r="N30" s="591"/>
      <c r="O30" s="592"/>
      <c r="P30" s="6"/>
      <c r="R30" s="7"/>
      <c r="S30" s="7"/>
    </row>
    <row r="31" spans="1:19" ht="24" customHeight="1">
      <c r="A31" s="605" t="s">
        <v>496</v>
      </c>
      <c r="B31" s="606"/>
      <c r="C31" s="17" t="s">
        <v>493</v>
      </c>
      <c r="D31" s="43" t="s">
        <v>157</v>
      </c>
      <c r="E31" s="19">
        <f t="shared" si="6"/>
        <v>44375</v>
      </c>
      <c r="F31" s="19">
        <f t="shared" si="7"/>
        <v>44380</v>
      </c>
      <c r="G31" s="17">
        <v>2300</v>
      </c>
      <c r="H31" s="19">
        <v>44381</v>
      </c>
      <c r="I31" s="72">
        <f t="shared" si="9"/>
        <v>44382</v>
      </c>
      <c r="J31" s="608">
        <f t="shared" si="8"/>
        <v>44383</v>
      </c>
      <c r="K31" s="596"/>
      <c r="L31" s="609"/>
      <c r="M31" s="588"/>
      <c r="N31" s="591"/>
      <c r="O31" s="592"/>
      <c r="P31" s="6"/>
      <c r="R31" s="7"/>
      <c r="S31" s="7"/>
    </row>
    <row r="32" spans="1:19" ht="24" customHeight="1">
      <c r="A32" s="605" t="s">
        <v>497</v>
      </c>
      <c r="B32" s="606"/>
      <c r="C32" s="17" t="s">
        <v>493</v>
      </c>
      <c r="D32" s="43" t="s">
        <v>157</v>
      </c>
      <c r="E32" s="19">
        <f t="shared" si="6"/>
        <v>44376</v>
      </c>
      <c r="F32" s="19">
        <f t="shared" si="7"/>
        <v>44381</v>
      </c>
      <c r="G32" s="17">
        <v>2300</v>
      </c>
      <c r="H32" s="19">
        <v>44382</v>
      </c>
      <c r="I32" s="72">
        <f t="shared" si="9"/>
        <v>44383</v>
      </c>
      <c r="J32" s="608">
        <f t="shared" si="8"/>
        <v>44384</v>
      </c>
      <c r="K32" s="596"/>
      <c r="L32" s="609"/>
      <c r="M32" s="588"/>
      <c r="N32" s="591"/>
      <c r="O32" s="592"/>
      <c r="P32" s="6"/>
      <c r="R32" s="7"/>
      <c r="S32" s="7"/>
    </row>
    <row r="33" spans="1:19" ht="24" customHeight="1">
      <c r="A33" s="605" t="s">
        <v>498</v>
      </c>
      <c r="B33" s="606"/>
      <c r="C33" s="17" t="s">
        <v>465</v>
      </c>
      <c r="D33" s="43" t="s">
        <v>157</v>
      </c>
      <c r="E33" s="19">
        <f t="shared" si="6"/>
        <v>44380</v>
      </c>
      <c r="F33" s="19">
        <f t="shared" si="7"/>
        <v>44385</v>
      </c>
      <c r="G33" s="17">
        <v>2300</v>
      </c>
      <c r="H33" s="19">
        <v>44386</v>
      </c>
      <c r="I33" s="72">
        <f t="shared" si="9"/>
        <v>44387</v>
      </c>
      <c r="J33" s="608">
        <f t="shared" si="8"/>
        <v>44388</v>
      </c>
      <c r="K33" s="596"/>
      <c r="L33" s="609"/>
      <c r="M33" s="588"/>
      <c r="N33" s="591"/>
      <c r="O33" s="592"/>
      <c r="P33" s="6"/>
      <c r="R33" s="7"/>
      <c r="S33" s="7"/>
    </row>
    <row r="34" spans="1:19" ht="24" customHeight="1">
      <c r="A34" s="605" t="s">
        <v>499</v>
      </c>
      <c r="B34" s="606"/>
      <c r="C34" s="17" t="s">
        <v>465</v>
      </c>
      <c r="D34" s="43" t="s">
        <v>157</v>
      </c>
      <c r="E34" s="19">
        <f t="shared" si="6"/>
        <v>44385</v>
      </c>
      <c r="F34" s="19">
        <f t="shared" si="7"/>
        <v>44390</v>
      </c>
      <c r="G34" s="17">
        <v>2300</v>
      </c>
      <c r="H34" s="19">
        <v>44391</v>
      </c>
      <c r="I34" s="72">
        <f t="shared" si="9"/>
        <v>44392</v>
      </c>
      <c r="J34" s="608">
        <f t="shared" si="8"/>
        <v>44393</v>
      </c>
      <c r="K34" s="596"/>
      <c r="L34" s="609"/>
      <c r="M34" s="588"/>
      <c r="N34" s="591"/>
      <c r="O34" s="592"/>
      <c r="P34" s="6"/>
      <c r="R34" s="7"/>
      <c r="S34" s="7"/>
    </row>
    <row r="35" spans="1:19" ht="24" customHeight="1">
      <c r="A35" s="605" t="s">
        <v>500</v>
      </c>
      <c r="B35" s="606"/>
      <c r="C35" s="17" t="s">
        <v>493</v>
      </c>
      <c r="D35" s="43" t="s">
        <v>157</v>
      </c>
      <c r="E35" s="19">
        <f t="shared" si="6"/>
        <v>44387</v>
      </c>
      <c r="F35" s="19">
        <f t="shared" si="7"/>
        <v>44392</v>
      </c>
      <c r="G35" s="17">
        <v>2300</v>
      </c>
      <c r="H35" s="19">
        <v>44393</v>
      </c>
      <c r="I35" s="72">
        <f t="shared" si="9"/>
        <v>44394</v>
      </c>
      <c r="J35" s="608">
        <f t="shared" si="8"/>
        <v>44395</v>
      </c>
      <c r="K35" s="596"/>
      <c r="L35" s="609"/>
      <c r="M35" s="588"/>
      <c r="N35" s="591"/>
      <c r="O35" s="592"/>
      <c r="P35" s="6"/>
      <c r="R35" s="7"/>
      <c r="S35" s="7"/>
    </row>
    <row r="36" spans="1:19" ht="24" customHeight="1" thickBot="1">
      <c r="A36" s="605" t="s">
        <v>501</v>
      </c>
      <c r="B36" s="606"/>
      <c r="C36" s="17" t="s">
        <v>493</v>
      </c>
      <c r="D36" s="43" t="s">
        <v>157</v>
      </c>
      <c r="E36" s="67">
        <f t="shared" si="6"/>
        <v>44390</v>
      </c>
      <c r="F36" s="67">
        <f t="shared" si="7"/>
        <v>44395</v>
      </c>
      <c r="G36" s="68">
        <v>2300</v>
      </c>
      <c r="H36" s="19">
        <v>44396</v>
      </c>
      <c r="I36" s="72">
        <f t="shared" si="9"/>
        <v>44397</v>
      </c>
      <c r="J36" s="629">
        <f t="shared" si="8"/>
        <v>44398</v>
      </c>
      <c r="K36" s="630"/>
      <c r="L36" s="631"/>
      <c r="M36" s="624"/>
      <c r="N36" s="625"/>
      <c r="O36" s="626"/>
      <c r="P36" s="6"/>
      <c r="R36" s="7"/>
      <c r="S36" s="7"/>
    </row>
    <row r="37" spans="1:16" s="54" customFormat="1" ht="30.75" customHeight="1">
      <c r="A37" s="50" t="s">
        <v>183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  <c r="P37" s="53"/>
    </row>
    <row r="38" spans="1:16" ht="21" customHeight="1" thickBot="1">
      <c r="A38" s="40" t="s">
        <v>184</v>
      </c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47"/>
      <c r="P38" s="6"/>
    </row>
    <row r="39" spans="1:19" ht="21" customHeight="1">
      <c r="A39" s="569" t="s">
        <v>2</v>
      </c>
      <c r="B39" s="570"/>
      <c r="C39" s="548" t="s">
        <v>3</v>
      </c>
      <c r="D39" s="573" t="s">
        <v>4</v>
      </c>
      <c r="E39" s="607" t="s">
        <v>5</v>
      </c>
      <c r="F39" s="578"/>
      <c r="G39" s="578"/>
      <c r="H39" s="578"/>
      <c r="I39" s="578"/>
      <c r="J39" s="578" t="s">
        <v>1</v>
      </c>
      <c r="K39" s="578"/>
      <c r="L39" s="578"/>
      <c r="M39" s="578" t="s">
        <v>1</v>
      </c>
      <c r="N39" s="578"/>
      <c r="O39" s="579"/>
      <c r="P39" s="6"/>
      <c r="Q39" s="7"/>
      <c r="R39" s="7"/>
      <c r="S39" s="7"/>
    </row>
    <row r="40" spans="1:19" ht="21" customHeight="1">
      <c r="A40" s="571"/>
      <c r="B40" s="572"/>
      <c r="C40" s="549"/>
      <c r="D40" s="549"/>
      <c r="E40" s="17" t="s">
        <v>6</v>
      </c>
      <c r="F40" s="17" t="s">
        <v>7</v>
      </c>
      <c r="G40" s="17" t="s">
        <v>71</v>
      </c>
      <c r="H40" s="17" t="s">
        <v>1</v>
      </c>
      <c r="I40" s="44" t="s">
        <v>8</v>
      </c>
      <c r="J40" s="620" t="s">
        <v>66</v>
      </c>
      <c r="K40" s="621"/>
      <c r="L40" s="621"/>
      <c r="M40" s="580" t="s">
        <v>65</v>
      </c>
      <c r="N40" s="563"/>
      <c r="O40" s="564"/>
      <c r="P40" s="6"/>
      <c r="Q40" s="1"/>
      <c r="R40" s="7"/>
      <c r="S40" s="7"/>
    </row>
    <row r="41" spans="1:19" s="7" customFormat="1" ht="22.5" customHeight="1">
      <c r="A41" s="610" t="s">
        <v>479</v>
      </c>
      <c r="B41" s="583"/>
      <c r="C41" s="20" t="s">
        <v>480</v>
      </c>
      <c r="D41" s="21" t="s">
        <v>72</v>
      </c>
      <c r="E41" s="11">
        <f aca="true" t="shared" si="10" ref="E41:E46">H41-6</f>
        <v>44362.666666666664</v>
      </c>
      <c r="F41" s="9">
        <f aca="true" t="shared" si="11" ref="F41:F46">H41-1</f>
        <v>44367.666666666664</v>
      </c>
      <c r="G41" s="41">
        <f aca="true" t="shared" si="12" ref="G41:G46">IF(C41="KMS",1700,2300)</f>
        <v>2300</v>
      </c>
      <c r="H41" s="11">
        <v>44368.666666666664</v>
      </c>
      <c r="I41" s="45">
        <f aca="true" t="shared" si="13" ref="I41:I46">H41+1</f>
        <v>44369.666666666664</v>
      </c>
      <c r="J41" s="616" t="s">
        <v>478</v>
      </c>
      <c r="K41" s="563"/>
      <c r="L41" s="563"/>
      <c r="M41" s="562">
        <v>44372.666666666664</v>
      </c>
      <c r="N41" s="563"/>
      <c r="O41" s="564"/>
      <c r="P41" s="1"/>
      <c r="R41" s="5"/>
      <c r="S41" s="5"/>
    </row>
    <row r="42" spans="1:19" s="7" customFormat="1" ht="22.5" customHeight="1">
      <c r="A42" s="610" t="s">
        <v>481</v>
      </c>
      <c r="B42" s="583"/>
      <c r="C42" s="20" t="s">
        <v>482</v>
      </c>
      <c r="D42" s="21" t="s">
        <v>72</v>
      </c>
      <c r="E42" s="11">
        <f t="shared" si="10"/>
        <v>44364.208333333336</v>
      </c>
      <c r="F42" s="9">
        <f t="shared" si="11"/>
        <v>44369.208333333336</v>
      </c>
      <c r="G42" s="41">
        <f t="shared" si="12"/>
        <v>2300</v>
      </c>
      <c r="H42" s="11">
        <v>44370.208333333336</v>
      </c>
      <c r="I42" s="45">
        <f t="shared" si="13"/>
        <v>44371.208333333336</v>
      </c>
      <c r="J42" s="616">
        <v>44377.208333333336</v>
      </c>
      <c r="K42" s="563"/>
      <c r="L42" s="563"/>
      <c r="M42" s="562">
        <v>44378.208333333336</v>
      </c>
      <c r="N42" s="563"/>
      <c r="O42" s="564"/>
      <c r="P42" s="1"/>
      <c r="R42" s="5"/>
      <c r="S42" s="5"/>
    </row>
    <row r="43" spans="1:19" s="7" customFormat="1" ht="22.5" customHeight="1">
      <c r="A43" s="610" t="s">
        <v>483</v>
      </c>
      <c r="B43" s="583"/>
      <c r="C43" s="20" t="s">
        <v>480</v>
      </c>
      <c r="D43" s="21" t="s">
        <v>72</v>
      </c>
      <c r="E43" s="11">
        <f t="shared" si="10"/>
        <v>44365.666666666664</v>
      </c>
      <c r="F43" s="9">
        <f t="shared" si="11"/>
        <v>44370.666666666664</v>
      </c>
      <c r="G43" s="41">
        <f t="shared" si="12"/>
        <v>2300</v>
      </c>
      <c r="H43" s="11">
        <v>44371.666666666664</v>
      </c>
      <c r="I43" s="45">
        <f t="shared" si="13"/>
        <v>44372.666666666664</v>
      </c>
      <c r="J43" s="616" t="s">
        <v>478</v>
      </c>
      <c r="K43" s="563"/>
      <c r="L43" s="563"/>
      <c r="M43" s="562">
        <v>44375.666666666664</v>
      </c>
      <c r="N43" s="563"/>
      <c r="O43" s="564"/>
      <c r="P43" s="1"/>
      <c r="R43" s="5"/>
      <c r="S43" s="5"/>
    </row>
    <row r="44" spans="1:19" s="7" customFormat="1" ht="22.5" customHeight="1">
      <c r="A44" s="610" t="s">
        <v>484</v>
      </c>
      <c r="B44" s="583"/>
      <c r="C44" s="20" t="s">
        <v>482</v>
      </c>
      <c r="D44" s="21" t="s">
        <v>72</v>
      </c>
      <c r="E44" s="11">
        <f t="shared" si="10"/>
        <v>44371</v>
      </c>
      <c r="F44" s="9">
        <f t="shared" si="11"/>
        <v>44376</v>
      </c>
      <c r="G44" s="41">
        <f t="shared" si="12"/>
        <v>2300</v>
      </c>
      <c r="H44" s="11">
        <v>44377</v>
      </c>
      <c r="I44" s="45">
        <f t="shared" si="13"/>
        <v>44378</v>
      </c>
      <c r="J44" s="616">
        <v>44384</v>
      </c>
      <c r="K44" s="563"/>
      <c r="L44" s="563"/>
      <c r="M44" s="562">
        <v>44385</v>
      </c>
      <c r="N44" s="563"/>
      <c r="O44" s="564"/>
      <c r="P44" s="1"/>
      <c r="R44" s="5"/>
      <c r="S44" s="5"/>
    </row>
    <row r="45" spans="1:19" s="7" customFormat="1" ht="22.5" customHeight="1">
      <c r="A45" s="610" t="s">
        <v>485</v>
      </c>
      <c r="B45" s="583"/>
      <c r="C45" s="20" t="s">
        <v>480</v>
      </c>
      <c r="D45" s="21" t="s">
        <v>72</v>
      </c>
      <c r="E45" s="11">
        <f t="shared" si="10"/>
        <v>44375.0625</v>
      </c>
      <c r="F45" s="9">
        <f t="shared" si="11"/>
        <v>44380.0625</v>
      </c>
      <c r="G45" s="41">
        <f t="shared" si="12"/>
        <v>2300</v>
      </c>
      <c r="H45" s="11">
        <v>44381.0625</v>
      </c>
      <c r="I45" s="45">
        <f t="shared" si="13"/>
        <v>44382.0625</v>
      </c>
      <c r="J45" s="616" t="s">
        <v>478</v>
      </c>
      <c r="K45" s="563"/>
      <c r="L45" s="563"/>
      <c r="M45" s="562">
        <v>44385.0625</v>
      </c>
      <c r="N45" s="563"/>
      <c r="O45" s="564"/>
      <c r="P45" s="70"/>
      <c r="R45" s="5"/>
      <c r="S45" s="5"/>
    </row>
    <row r="46" spans="1:16" s="7" customFormat="1" ht="22.5" customHeight="1" thickBot="1">
      <c r="A46" s="610" t="s">
        <v>486</v>
      </c>
      <c r="B46" s="583"/>
      <c r="C46" s="20" t="s">
        <v>482</v>
      </c>
      <c r="D46" s="21" t="s">
        <v>72</v>
      </c>
      <c r="E46" s="11">
        <f t="shared" si="10"/>
        <v>44376</v>
      </c>
      <c r="F46" s="9">
        <f t="shared" si="11"/>
        <v>44381</v>
      </c>
      <c r="G46" s="41">
        <f t="shared" si="12"/>
        <v>2300</v>
      </c>
      <c r="H46" s="11">
        <v>44382</v>
      </c>
      <c r="I46" s="45">
        <f t="shared" si="13"/>
        <v>44383</v>
      </c>
      <c r="J46" s="616">
        <v>44389</v>
      </c>
      <c r="K46" s="563"/>
      <c r="L46" s="563"/>
      <c r="M46" s="562">
        <v>44390</v>
      </c>
      <c r="N46" s="563"/>
      <c r="O46" s="564"/>
      <c r="P46" s="1"/>
    </row>
    <row r="47" spans="1:19" s="54" customFormat="1" ht="30.75" customHeight="1" thickBot="1">
      <c r="A47" s="611" t="s">
        <v>182</v>
      </c>
      <c r="B47" s="612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3"/>
      <c r="P47" s="53"/>
      <c r="R47" s="59"/>
      <c r="S47" s="59"/>
    </row>
    <row r="48" spans="1:19" ht="21" customHeight="1">
      <c r="A48" s="614" t="s">
        <v>2</v>
      </c>
      <c r="B48" s="615"/>
      <c r="C48" s="573" t="s">
        <v>3</v>
      </c>
      <c r="D48" s="573" t="s">
        <v>4</v>
      </c>
      <c r="E48" s="607" t="s">
        <v>5</v>
      </c>
      <c r="F48" s="578"/>
      <c r="G48" s="578"/>
      <c r="H48" s="578"/>
      <c r="I48" s="644"/>
      <c r="J48" s="584" t="s">
        <v>1</v>
      </c>
      <c r="K48" s="575"/>
      <c r="L48" s="575"/>
      <c r="M48" s="575"/>
      <c r="N48" s="575"/>
      <c r="O48" s="576"/>
      <c r="P48" s="69"/>
      <c r="Q48" s="7"/>
      <c r="R48" s="7"/>
      <c r="S48" s="7"/>
    </row>
    <row r="49" spans="1:19" ht="21" customHeight="1">
      <c r="A49" s="571"/>
      <c r="B49" s="572"/>
      <c r="C49" s="549"/>
      <c r="D49" s="549"/>
      <c r="E49" s="17" t="s">
        <v>6</v>
      </c>
      <c r="F49" s="17" t="s">
        <v>7</v>
      </c>
      <c r="G49" s="17" t="s">
        <v>71</v>
      </c>
      <c r="H49" s="17" t="s">
        <v>1</v>
      </c>
      <c r="I49" s="46" t="s">
        <v>8</v>
      </c>
      <c r="J49" s="617" t="s">
        <v>187</v>
      </c>
      <c r="K49" s="580"/>
      <c r="L49" s="580" t="s">
        <v>173</v>
      </c>
      <c r="M49" s="627"/>
      <c r="N49" s="580" t="s">
        <v>158</v>
      </c>
      <c r="O49" s="564"/>
      <c r="P49" s="6"/>
      <c r="Q49" s="7"/>
      <c r="R49" s="7"/>
      <c r="S49" s="7"/>
    </row>
    <row r="50" spans="1:16" s="7" customFormat="1" ht="22.5" customHeight="1">
      <c r="A50" s="582" t="s">
        <v>464</v>
      </c>
      <c r="B50" s="583"/>
      <c r="C50" s="4" t="s">
        <v>465</v>
      </c>
      <c r="D50" s="35" t="s">
        <v>72</v>
      </c>
      <c r="E50" s="11">
        <f aca="true" t="shared" si="14" ref="E50:E58">H50-6</f>
        <v>44365.1875</v>
      </c>
      <c r="F50" s="9">
        <f aca="true" t="shared" si="15" ref="F50:F58">H50-1</f>
        <v>44370.1875</v>
      </c>
      <c r="G50" s="41">
        <v>2300</v>
      </c>
      <c r="H50" s="11">
        <v>44371.1875</v>
      </c>
      <c r="I50" s="71">
        <f aca="true" t="shared" si="16" ref="I50:I58">H50+1</f>
        <v>44372.1875</v>
      </c>
      <c r="J50" s="623" t="s">
        <v>478</v>
      </c>
      <c r="K50" s="622"/>
      <c r="L50" s="622" t="s">
        <v>478</v>
      </c>
      <c r="M50" s="622"/>
      <c r="N50" s="622">
        <v>44373.1875</v>
      </c>
      <c r="O50" s="628"/>
      <c r="P50" s="1"/>
    </row>
    <row r="51" spans="1:16" s="7" customFormat="1" ht="22.5" customHeight="1">
      <c r="A51" s="582" t="s">
        <v>466</v>
      </c>
      <c r="B51" s="583"/>
      <c r="C51" s="4" t="s">
        <v>467</v>
      </c>
      <c r="D51" s="35" t="s">
        <v>72</v>
      </c>
      <c r="E51" s="11">
        <f t="shared" si="14"/>
        <v>44366.416666666664</v>
      </c>
      <c r="F51" s="9">
        <f t="shared" si="15"/>
        <v>44371.416666666664</v>
      </c>
      <c r="G51" s="41">
        <v>2300</v>
      </c>
      <c r="H51" s="11">
        <v>44372.416666666664</v>
      </c>
      <c r="I51" s="71">
        <f t="shared" si="16"/>
        <v>44373.416666666664</v>
      </c>
      <c r="J51" s="623" t="s">
        <v>478</v>
      </c>
      <c r="K51" s="622"/>
      <c r="L51" s="622" t="s">
        <v>478</v>
      </c>
      <c r="M51" s="622"/>
      <c r="N51" s="618">
        <v>44374.416666666664</v>
      </c>
      <c r="O51" s="619"/>
      <c r="P51" s="70"/>
    </row>
    <row r="52" spans="1:16" s="7" customFormat="1" ht="22.5" customHeight="1">
      <c r="A52" s="582" t="s">
        <v>468</v>
      </c>
      <c r="B52" s="583"/>
      <c r="C52" s="4" t="s">
        <v>469</v>
      </c>
      <c r="D52" s="35" t="s">
        <v>72</v>
      </c>
      <c r="E52" s="11">
        <f t="shared" si="14"/>
        <v>44366.645833333336</v>
      </c>
      <c r="F52" s="9">
        <f t="shared" si="15"/>
        <v>44371.645833333336</v>
      </c>
      <c r="G52" s="41">
        <v>2300</v>
      </c>
      <c r="H52" s="11">
        <v>44372.645833333336</v>
      </c>
      <c r="I52" s="71">
        <f t="shared" si="16"/>
        <v>44373.645833333336</v>
      </c>
      <c r="J52" s="623" t="s">
        <v>478</v>
      </c>
      <c r="K52" s="622"/>
      <c r="L52" s="622" t="s">
        <v>478</v>
      </c>
      <c r="M52" s="622"/>
      <c r="N52" s="618">
        <v>44373.645833333336</v>
      </c>
      <c r="O52" s="619"/>
      <c r="P52" s="1"/>
    </row>
    <row r="53" spans="1:16" s="7" customFormat="1" ht="22.5" customHeight="1">
      <c r="A53" s="582" t="s">
        <v>470</v>
      </c>
      <c r="B53" s="583"/>
      <c r="C53" s="4" t="s">
        <v>471</v>
      </c>
      <c r="D53" s="35" t="s">
        <v>72</v>
      </c>
      <c r="E53" s="11">
        <f t="shared" si="14"/>
        <v>44366.770833333336</v>
      </c>
      <c r="F53" s="9">
        <f t="shared" si="15"/>
        <v>44371.770833333336</v>
      </c>
      <c r="G53" s="41">
        <v>2300</v>
      </c>
      <c r="H53" s="11">
        <v>44372.770833333336</v>
      </c>
      <c r="I53" s="71">
        <f t="shared" si="16"/>
        <v>44373.770833333336</v>
      </c>
      <c r="J53" s="623">
        <v>44374.770833333336</v>
      </c>
      <c r="K53" s="622"/>
      <c r="L53" s="622" t="s">
        <v>478</v>
      </c>
      <c r="M53" s="622"/>
      <c r="N53" s="618" t="s">
        <v>478</v>
      </c>
      <c r="O53" s="619"/>
      <c r="P53" s="70"/>
    </row>
    <row r="54" spans="1:16" s="7" customFormat="1" ht="22.5" customHeight="1">
      <c r="A54" s="582" t="s">
        <v>472</v>
      </c>
      <c r="B54" s="583"/>
      <c r="C54" s="4" t="s">
        <v>473</v>
      </c>
      <c r="D54" s="35" t="s">
        <v>72</v>
      </c>
      <c r="E54" s="11">
        <f t="shared" si="14"/>
        <v>44371.604166666664</v>
      </c>
      <c r="F54" s="9">
        <f t="shared" si="15"/>
        <v>44376.604166666664</v>
      </c>
      <c r="G54" s="41">
        <v>2300</v>
      </c>
      <c r="H54" s="11">
        <v>44377.604166666664</v>
      </c>
      <c r="I54" s="71">
        <f t="shared" si="16"/>
        <v>44378.604166666664</v>
      </c>
      <c r="J54" s="623">
        <v>44380.604166666664</v>
      </c>
      <c r="K54" s="622"/>
      <c r="L54" s="622" t="s">
        <v>478</v>
      </c>
      <c r="M54" s="622"/>
      <c r="N54" s="618" t="s">
        <v>478</v>
      </c>
      <c r="O54" s="619"/>
      <c r="P54" s="1"/>
    </row>
    <row r="55" spans="1:16" s="7" customFormat="1" ht="22.5" customHeight="1">
      <c r="A55" s="582" t="s">
        <v>474</v>
      </c>
      <c r="B55" s="583"/>
      <c r="C55" s="4" t="s">
        <v>473</v>
      </c>
      <c r="D55" s="35" t="s">
        <v>72</v>
      </c>
      <c r="E55" s="11">
        <f t="shared" si="14"/>
        <v>44372.791666666664</v>
      </c>
      <c r="F55" s="9">
        <f t="shared" si="15"/>
        <v>44377.791666666664</v>
      </c>
      <c r="G55" s="41">
        <v>2300</v>
      </c>
      <c r="H55" s="11">
        <v>44378.791666666664</v>
      </c>
      <c r="I55" s="71">
        <f t="shared" si="16"/>
        <v>44379.791666666664</v>
      </c>
      <c r="J55" s="623">
        <v>44381.791666666664</v>
      </c>
      <c r="K55" s="622"/>
      <c r="L55" s="622" t="s">
        <v>478</v>
      </c>
      <c r="M55" s="622"/>
      <c r="N55" s="618" t="s">
        <v>478</v>
      </c>
      <c r="O55" s="619"/>
      <c r="P55" s="70"/>
    </row>
    <row r="56" spans="1:16" s="7" customFormat="1" ht="22.5" customHeight="1">
      <c r="A56" s="582" t="s">
        <v>475</v>
      </c>
      <c r="B56" s="583"/>
      <c r="C56" s="4" t="s">
        <v>467</v>
      </c>
      <c r="D56" s="35" t="s">
        <v>72</v>
      </c>
      <c r="E56" s="11">
        <f t="shared" si="14"/>
        <v>44374.395833333336</v>
      </c>
      <c r="F56" s="9">
        <f t="shared" si="15"/>
        <v>44379.395833333336</v>
      </c>
      <c r="G56" s="41">
        <v>2300</v>
      </c>
      <c r="H56" s="11">
        <v>44380.395833333336</v>
      </c>
      <c r="I56" s="71">
        <f t="shared" si="16"/>
        <v>44381.395833333336</v>
      </c>
      <c r="J56" s="623" t="s">
        <v>478</v>
      </c>
      <c r="K56" s="622"/>
      <c r="L56" s="622" t="s">
        <v>478</v>
      </c>
      <c r="M56" s="622"/>
      <c r="N56" s="618">
        <v>44382.395833333336</v>
      </c>
      <c r="O56" s="619"/>
      <c r="P56" s="70"/>
    </row>
    <row r="57" spans="1:19" s="7" customFormat="1" ht="22.5" customHeight="1">
      <c r="A57" s="582" t="s">
        <v>476</v>
      </c>
      <c r="B57" s="583"/>
      <c r="C57" s="4" t="s">
        <v>471</v>
      </c>
      <c r="D57" s="35" t="s">
        <v>72</v>
      </c>
      <c r="E57" s="11">
        <f t="shared" si="14"/>
        <v>44375.4375</v>
      </c>
      <c r="F57" s="9">
        <f t="shared" si="15"/>
        <v>44380.4375</v>
      </c>
      <c r="G57" s="41">
        <v>2300</v>
      </c>
      <c r="H57" s="11">
        <v>44381.4375</v>
      </c>
      <c r="I57" s="71">
        <f t="shared" si="16"/>
        <v>44382.4375</v>
      </c>
      <c r="J57" s="623">
        <v>44383.4375</v>
      </c>
      <c r="K57" s="622"/>
      <c r="L57" s="622" t="s">
        <v>478</v>
      </c>
      <c r="M57" s="622"/>
      <c r="N57" s="618" t="s">
        <v>478</v>
      </c>
      <c r="O57" s="619"/>
      <c r="P57" s="70"/>
      <c r="R57" s="5"/>
      <c r="S57" s="5"/>
    </row>
    <row r="58" spans="1:19" s="7" customFormat="1" ht="22.5" customHeight="1" thickBot="1">
      <c r="A58" s="582" t="s">
        <v>477</v>
      </c>
      <c r="B58" s="583"/>
      <c r="C58" s="4" t="s">
        <v>469</v>
      </c>
      <c r="D58" s="35" t="s">
        <v>72</v>
      </c>
      <c r="E58" s="11">
        <f t="shared" si="14"/>
        <v>44375.541666666664</v>
      </c>
      <c r="F58" s="9">
        <f t="shared" si="15"/>
        <v>44380.541666666664</v>
      </c>
      <c r="G58" s="41">
        <v>2300</v>
      </c>
      <c r="H58" s="11">
        <v>44381.541666666664</v>
      </c>
      <c r="I58" s="71">
        <f t="shared" si="16"/>
        <v>44382.541666666664</v>
      </c>
      <c r="J58" s="632" t="s">
        <v>478</v>
      </c>
      <c r="K58" s="633"/>
      <c r="L58" s="622" t="s">
        <v>478</v>
      </c>
      <c r="M58" s="622"/>
      <c r="N58" s="552">
        <v>44382.541666666664</v>
      </c>
      <c r="O58" s="553"/>
      <c r="P58" s="80"/>
      <c r="R58" s="5"/>
      <c r="S58" s="5"/>
    </row>
    <row r="59" spans="1:19" s="7" customFormat="1" ht="22.5" customHeight="1">
      <c r="A59" s="635" t="s">
        <v>24</v>
      </c>
      <c r="B59" s="636"/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7"/>
      <c r="P59" s="1"/>
      <c r="R59" s="5"/>
      <c r="S59" s="5"/>
    </row>
    <row r="60" spans="1:19" s="7" customFormat="1" ht="22.5" customHeight="1">
      <c r="A60" s="638" t="s">
        <v>129</v>
      </c>
      <c r="B60" s="639"/>
      <c r="C60" s="639"/>
      <c r="D60" s="639"/>
      <c r="E60" s="639"/>
      <c r="F60" s="639"/>
      <c r="G60" s="639"/>
      <c r="H60" s="639"/>
      <c r="I60" s="639"/>
      <c r="J60" s="639"/>
      <c r="K60" s="639"/>
      <c r="L60" s="639"/>
      <c r="M60" s="639"/>
      <c r="N60" s="639"/>
      <c r="O60" s="640"/>
      <c r="P60" s="1"/>
      <c r="R60" s="5"/>
      <c r="S60" s="5"/>
    </row>
    <row r="61" spans="1:19" s="7" customFormat="1" ht="22.5" customHeight="1">
      <c r="A61" s="641" t="s">
        <v>128</v>
      </c>
      <c r="B61" s="642"/>
      <c r="C61" s="642"/>
      <c r="D61" s="642"/>
      <c r="E61" s="642"/>
      <c r="F61" s="642"/>
      <c r="G61" s="642"/>
      <c r="H61" s="642"/>
      <c r="I61" s="642"/>
      <c r="J61" s="642"/>
      <c r="K61" s="642"/>
      <c r="L61" s="642"/>
      <c r="M61" s="642"/>
      <c r="N61" s="642"/>
      <c r="O61" s="643"/>
      <c r="P61" s="1"/>
      <c r="R61" s="5"/>
      <c r="S61" s="5"/>
    </row>
    <row r="62" spans="1:19" s="7" customFormat="1" ht="19.5" customHeight="1">
      <c r="A62" s="634" t="s">
        <v>9</v>
      </c>
      <c r="B62" s="634"/>
      <c r="C62" s="634"/>
      <c r="D62" s="634"/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Q62" s="5"/>
      <c r="R62" s="5"/>
      <c r="S62" s="5"/>
    </row>
    <row r="63" spans="1:19" s="7" customFormat="1" ht="26.25" customHeight="1">
      <c r="A63" s="8"/>
      <c r="B63" s="8"/>
      <c r="C63" s="8"/>
      <c r="D63" s="8"/>
      <c r="E63" s="1"/>
      <c r="F63" s="1"/>
      <c r="G63" s="1"/>
      <c r="H63" s="3"/>
      <c r="I63" s="3"/>
      <c r="J63" s="3"/>
      <c r="K63" s="3"/>
      <c r="L63" s="3"/>
      <c r="M63" s="1"/>
      <c r="N63" s="1"/>
      <c r="O63" s="1"/>
      <c r="Q63" s="5"/>
      <c r="R63" s="5"/>
      <c r="S63" s="5"/>
    </row>
    <row r="64" spans="1:16" ht="15" customHeight="1">
      <c r="A64" s="3"/>
      <c r="B64" s="3"/>
      <c r="C64" s="3"/>
      <c r="D64" s="3"/>
      <c r="E64" s="1"/>
      <c r="F64" s="1"/>
      <c r="G64" s="1"/>
      <c r="H64" s="1"/>
      <c r="I64" s="1"/>
      <c r="J64" s="3"/>
      <c r="K64" s="3"/>
      <c r="L64" s="3"/>
      <c r="M64" s="6"/>
      <c r="N64" s="6"/>
      <c r="O64" s="6"/>
      <c r="P64" s="6"/>
    </row>
    <row r="65" spans="1:16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</sheetData>
  <sheetProtection/>
  <mergeCells count="179">
    <mergeCell ref="L58:M58"/>
    <mergeCell ref="L56:M56"/>
    <mergeCell ref="C39:C40"/>
    <mergeCell ref="N49:O49"/>
    <mergeCell ref="J46:L46"/>
    <mergeCell ref="J45:L45"/>
    <mergeCell ref="E48:I48"/>
    <mergeCell ref="M45:O45"/>
    <mergeCell ref="J54:K54"/>
    <mergeCell ref="N54:O54"/>
    <mergeCell ref="A58:B58"/>
    <mergeCell ref="A56:B56"/>
    <mergeCell ref="A57:B57"/>
    <mergeCell ref="J58:K58"/>
    <mergeCell ref="A62:O62"/>
    <mergeCell ref="A59:O59"/>
    <mergeCell ref="A60:O60"/>
    <mergeCell ref="A61:O61"/>
    <mergeCell ref="J56:K56"/>
    <mergeCell ref="J57:K57"/>
    <mergeCell ref="N57:O57"/>
    <mergeCell ref="L57:M57"/>
    <mergeCell ref="N56:O56"/>
    <mergeCell ref="M34:O34"/>
    <mergeCell ref="M41:O41"/>
    <mergeCell ref="J39:O39"/>
    <mergeCell ref="J50:K50"/>
    <mergeCell ref="J42:L42"/>
    <mergeCell ref="M40:O40"/>
    <mergeCell ref="J41:L41"/>
    <mergeCell ref="A55:B55"/>
    <mergeCell ref="N55:O55"/>
    <mergeCell ref="L55:M55"/>
    <mergeCell ref="N53:O53"/>
    <mergeCell ref="J53:K53"/>
    <mergeCell ref="J55:K55"/>
    <mergeCell ref="L54:M54"/>
    <mergeCell ref="A54:B54"/>
    <mergeCell ref="L53:M53"/>
    <mergeCell ref="M36:O36"/>
    <mergeCell ref="N51:O51"/>
    <mergeCell ref="M43:O43"/>
    <mergeCell ref="L49:M49"/>
    <mergeCell ref="N50:O50"/>
    <mergeCell ref="L50:M50"/>
    <mergeCell ref="L51:M51"/>
    <mergeCell ref="J44:L44"/>
    <mergeCell ref="J36:L36"/>
    <mergeCell ref="M42:O42"/>
    <mergeCell ref="N52:O52"/>
    <mergeCell ref="J40:L40"/>
    <mergeCell ref="L52:M52"/>
    <mergeCell ref="J52:K52"/>
    <mergeCell ref="A41:B41"/>
    <mergeCell ref="A42:B42"/>
    <mergeCell ref="J51:K51"/>
    <mergeCell ref="M44:O44"/>
    <mergeCell ref="J48:O48"/>
    <mergeCell ref="M46:O46"/>
    <mergeCell ref="A51:B51"/>
    <mergeCell ref="C48:C49"/>
    <mergeCell ref="A48:B49"/>
    <mergeCell ref="D48:D49"/>
    <mergeCell ref="A53:B53"/>
    <mergeCell ref="J43:L43"/>
    <mergeCell ref="J49:K49"/>
    <mergeCell ref="A52:B52"/>
    <mergeCell ref="A46:B46"/>
    <mergeCell ref="A43:B43"/>
    <mergeCell ref="A45:B45"/>
    <mergeCell ref="A50:B50"/>
    <mergeCell ref="A44:B44"/>
    <mergeCell ref="A47:O47"/>
    <mergeCell ref="N58:O58"/>
    <mergeCell ref="J29:L29"/>
    <mergeCell ref="J32:L32"/>
    <mergeCell ref="M32:O32"/>
    <mergeCell ref="M30:O30"/>
    <mergeCell ref="M29:O29"/>
    <mergeCell ref="J30:L30"/>
    <mergeCell ref="J31:L31"/>
    <mergeCell ref="M31:O31"/>
    <mergeCell ref="M33:O33"/>
    <mergeCell ref="J33:L33"/>
    <mergeCell ref="J35:L35"/>
    <mergeCell ref="J34:L34"/>
    <mergeCell ref="M35:O35"/>
    <mergeCell ref="D39:D40"/>
    <mergeCell ref="A36:B36"/>
    <mergeCell ref="A35:B35"/>
    <mergeCell ref="A34:B34"/>
    <mergeCell ref="A33:B33"/>
    <mergeCell ref="E39:I39"/>
    <mergeCell ref="A39:B40"/>
    <mergeCell ref="A32:B32"/>
    <mergeCell ref="A31:B31"/>
    <mergeCell ref="A26:B27"/>
    <mergeCell ref="A30:B30"/>
    <mergeCell ref="A29:B29"/>
    <mergeCell ref="A28:B28"/>
    <mergeCell ref="J28:L28"/>
    <mergeCell ref="J26:L26"/>
    <mergeCell ref="J22:K22"/>
    <mergeCell ref="J14:L14"/>
    <mergeCell ref="E17:I17"/>
    <mergeCell ref="A17:B18"/>
    <mergeCell ref="A21:B21"/>
    <mergeCell ref="A24:B24"/>
    <mergeCell ref="A23:B23"/>
    <mergeCell ref="A14:B14"/>
    <mergeCell ref="A20:B20"/>
    <mergeCell ref="L20:M20"/>
    <mergeCell ref="A13:B13"/>
    <mergeCell ref="A12:B12"/>
    <mergeCell ref="A19:B19"/>
    <mergeCell ref="M28:O28"/>
    <mergeCell ref="A22:B22"/>
    <mergeCell ref="N21:O21"/>
    <mergeCell ref="C17:C18"/>
    <mergeCell ref="A15:O15"/>
    <mergeCell ref="J18:K18"/>
    <mergeCell ref="M14:O14"/>
    <mergeCell ref="N18:O18"/>
    <mergeCell ref="A10:B10"/>
    <mergeCell ref="J10:L10"/>
    <mergeCell ref="A11:B11"/>
    <mergeCell ref="J13:L13"/>
    <mergeCell ref="A5:B5"/>
    <mergeCell ref="M11:O11"/>
    <mergeCell ref="L19:M19"/>
    <mergeCell ref="J19:K19"/>
    <mergeCell ref="J17:O17"/>
    <mergeCell ref="D17:D18"/>
    <mergeCell ref="A9:B9"/>
    <mergeCell ref="A8:B8"/>
    <mergeCell ref="N19:O19"/>
    <mergeCell ref="L18:M18"/>
    <mergeCell ref="A6:B6"/>
    <mergeCell ref="A7:B7"/>
    <mergeCell ref="M13:O13"/>
    <mergeCell ref="M7:O7"/>
    <mergeCell ref="J7:L7"/>
    <mergeCell ref="M9:O9"/>
    <mergeCell ref="J6:L6"/>
    <mergeCell ref="C3:C4"/>
    <mergeCell ref="E3:I3"/>
    <mergeCell ref="J3:O3"/>
    <mergeCell ref="M5:O5"/>
    <mergeCell ref="D3:D4"/>
    <mergeCell ref="M4:O4"/>
    <mergeCell ref="J4:L4"/>
    <mergeCell ref="J5:L5"/>
    <mergeCell ref="A3:B4"/>
    <mergeCell ref="M6:O6"/>
    <mergeCell ref="J9:L9"/>
    <mergeCell ref="J8:L8"/>
    <mergeCell ref="N22:O22"/>
    <mergeCell ref="J21:K21"/>
    <mergeCell ref="L21:M21"/>
    <mergeCell ref="J20:K20"/>
    <mergeCell ref="N20:O20"/>
    <mergeCell ref="L22:M22"/>
    <mergeCell ref="C26:C27"/>
    <mergeCell ref="M27:O27"/>
    <mergeCell ref="J24:K24"/>
    <mergeCell ref="J27:L27"/>
    <mergeCell ref="N24:O24"/>
    <mergeCell ref="M8:O8"/>
    <mergeCell ref="M12:O12"/>
    <mergeCell ref="M10:O10"/>
    <mergeCell ref="J12:L12"/>
    <mergeCell ref="J11:L11"/>
    <mergeCell ref="D26:D27"/>
    <mergeCell ref="E26:H26"/>
    <mergeCell ref="N23:O23"/>
    <mergeCell ref="M26:O26"/>
    <mergeCell ref="L23:M23"/>
    <mergeCell ref="J23:K23"/>
    <mergeCell ref="L24:M24"/>
  </mergeCells>
  <printOptions horizontalCentered="1" verticalCentered="1"/>
  <pageMargins left="0.1" right="0.1" top="0.1" bottom="0.1" header="0.1" footer="0.1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93"/>
  <sheetViews>
    <sheetView zoomScalePageLayoutView="0" workbookViewId="0" topLeftCell="AJ28">
      <selection activeCell="AP8" sqref="AP8"/>
    </sheetView>
  </sheetViews>
  <sheetFormatPr defaultColWidth="13.375" defaultRowHeight="16.5"/>
  <sheetData>
    <row r="1" spans="1:42" ht="15.75">
      <c r="A1" t="s">
        <v>87</v>
      </c>
      <c r="B1" s="36" t="s">
        <v>161</v>
      </c>
      <c r="C1" s="36" t="s">
        <v>88</v>
      </c>
      <c r="D1" s="36" t="s">
        <v>37</v>
      </c>
      <c r="E1" s="36" t="s">
        <v>163</v>
      </c>
      <c r="F1" s="36" t="s">
        <v>89</v>
      </c>
      <c r="G1" s="36" t="s">
        <v>68</v>
      </c>
      <c r="H1" s="36" t="s">
        <v>90</v>
      </c>
      <c r="I1" s="36" t="s">
        <v>38</v>
      </c>
      <c r="J1" s="36" t="s">
        <v>39</v>
      </c>
      <c r="K1" s="36" t="s">
        <v>165</v>
      </c>
      <c r="L1" s="36" t="s">
        <v>40</v>
      </c>
      <c r="M1" s="36" t="s">
        <v>41</v>
      </c>
      <c r="N1" s="36" t="s">
        <v>42</v>
      </c>
      <c r="O1" s="36" t="s">
        <v>43</v>
      </c>
      <c r="P1" s="36" t="s">
        <v>44</v>
      </c>
      <c r="Q1" s="36" t="s">
        <v>45</v>
      </c>
      <c r="R1" s="36" t="s">
        <v>167</v>
      </c>
      <c r="S1" s="36" t="s">
        <v>46</v>
      </c>
      <c r="T1" s="36" t="s">
        <v>169</v>
      </c>
      <c r="U1" s="36" t="s">
        <v>47</v>
      </c>
      <c r="V1" s="36" t="s">
        <v>48</v>
      </c>
      <c r="W1" s="36" t="s">
        <v>49</v>
      </c>
      <c r="X1" s="36" t="s">
        <v>50</v>
      </c>
      <c r="Y1" s="36" t="s">
        <v>51</v>
      </c>
      <c r="Z1" s="36" t="s">
        <v>52</v>
      </c>
      <c r="AA1" s="36" t="s">
        <v>171</v>
      </c>
      <c r="AB1" s="36" t="s">
        <v>53</v>
      </c>
      <c r="AC1" s="36" t="s">
        <v>54</v>
      </c>
      <c r="AD1" s="36" t="s">
        <v>55</v>
      </c>
      <c r="AE1" s="36" t="s">
        <v>91</v>
      </c>
      <c r="AF1" s="36" t="s">
        <v>56</v>
      </c>
      <c r="AG1" s="36" t="s">
        <v>57</v>
      </c>
      <c r="AH1" s="36" t="s">
        <v>58</v>
      </c>
      <c r="AI1" s="36" t="s">
        <v>59</v>
      </c>
      <c r="AJ1" s="36" t="s">
        <v>60</v>
      </c>
      <c r="AK1" s="36" t="s">
        <v>61</v>
      </c>
      <c r="AL1" t="s">
        <v>62</v>
      </c>
      <c r="AM1" s="36" t="s">
        <v>355</v>
      </c>
      <c r="AN1" s="36" t="s">
        <v>415</v>
      </c>
      <c r="AO1" s="36" t="s">
        <v>362</v>
      </c>
      <c r="AP1" t="s">
        <v>368</v>
      </c>
    </row>
    <row r="2" spans="1:42" ht="15.75">
      <c r="A2" s="37">
        <v>2</v>
      </c>
      <c r="B2">
        <v>6</v>
      </c>
      <c r="C2">
        <v>10</v>
      </c>
      <c r="D2">
        <v>3</v>
      </c>
      <c r="E2">
        <v>8</v>
      </c>
      <c r="F2">
        <v>5</v>
      </c>
      <c r="G2">
        <v>3</v>
      </c>
      <c r="H2">
        <v>9</v>
      </c>
      <c r="I2">
        <v>5</v>
      </c>
      <c r="J2">
        <v>4</v>
      </c>
      <c r="K2">
        <v>4</v>
      </c>
      <c r="L2">
        <v>8</v>
      </c>
      <c r="M2">
        <v>7</v>
      </c>
      <c r="N2">
        <v>8</v>
      </c>
      <c r="O2">
        <v>4</v>
      </c>
      <c r="P2">
        <v>9</v>
      </c>
      <c r="Q2">
        <v>3</v>
      </c>
      <c r="R2">
        <v>4</v>
      </c>
      <c r="S2">
        <v>8</v>
      </c>
      <c r="T2">
        <v>6</v>
      </c>
      <c r="U2">
        <v>9</v>
      </c>
      <c r="V2">
        <v>4</v>
      </c>
      <c r="W2">
        <v>4</v>
      </c>
      <c r="X2">
        <v>11</v>
      </c>
      <c r="Y2">
        <v>10</v>
      </c>
      <c r="Z2">
        <v>6</v>
      </c>
      <c r="AA2">
        <v>3</v>
      </c>
      <c r="AB2">
        <v>4</v>
      </c>
      <c r="AC2">
        <v>9</v>
      </c>
      <c r="AD2">
        <v>3</v>
      </c>
      <c r="AE2">
        <v>12</v>
      </c>
      <c r="AF2">
        <v>5</v>
      </c>
      <c r="AG2">
        <v>4</v>
      </c>
      <c r="AH2">
        <v>4</v>
      </c>
      <c r="AI2">
        <v>7</v>
      </c>
      <c r="AJ2">
        <v>4</v>
      </c>
      <c r="AK2">
        <v>10</v>
      </c>
      <c r="AL2">
        <v>7</v>
      </c>
      <c r="AM2">
        <v>9</v>
      </c>
      <c r="AO2" t="s">
        <v>363</v>
      </c>
      <c r="AP2" t="s">
        <v>369</v>
      </c>
    </row>
    <row r="3" spans="1:42" ht="15.75">
      <c r="A3" s="37">
        <v>3</v>
      </c>
      <c r="B3">
        <v>6</v>
      </c>
      <c r="C3">
        <v>9</v>
      </c>
      <c r="D3">
        <v>3</v>
      </c>
      <c r="E3">
        <v>7</v>
      </c>
      <c r="F3">
        <v>7</v>
      </c>
      <c r="G3">
        <v>9</v>
      </c>
      <c r="H3">
        <v>8</v>
      </c>
      <c r="I3">
        <v>11</v>
      </c>
      <c r="J3">
        <v>3</v>
      </c>
      <c r="K3">
        <v>5</v>
      </c>
      <c r="L3">
        <v>7</v>
      </c>
      <c r="M3">
        <v>6</v>
      </c>
      <c r="N3">
        <v>7</v>
      </c>
      <c r="O3">
        <v>6</v>
      </c>
      <c r="P3">
        <v>8</v>
      </c>
      <c r="Q3">
        <v>3</v>
      </c>
      <c r="R3">
        <v>7</v>
      </c>
      <c r="S3">
        <v>7</v>
      </c>
      <c r="T3">
        <v>8</v>
      </c>
      <c r="U3">
        <v>8</v>
      </c>
      <c r="V3">
        <v>6</v>
      </c>
      <c r="W3">
        <v>10</v>
      </c>
      <c r="X3">
        <v>10</v>
      </c>
      <c r="Y3">
        <v>9</v>
      </c>
      <c r="Z3">
        <v>5</v>
      </c>
      <c r="AA3">
        <v>7</v>
      </c>
      <c r="AB3">
        <v>9</v>
      </c>
      <c r="AC3">
        <v>8</v>
      </c>
      <c r="AD3">
        <v>8</v>
      </c>
      <c r="AE3">
        <v>11</v>
      </c>
      <c r="AF3">
        <v>5</v>
      </c>
      <c r="AG3">
        <v>6</v>
      </c>
      <c r="AH3">
        <v>8</v>
      </c>
      <c r="AI3">
        <v>6</v>
      </c>
      <c r="AJ3">
        <v>6</v>
      </c>
      <c r="AK3">
        <v>9</v>
      </c>
      <c r="AL3">
        <v>6</v>
      </c>
      <c r="AM3">
        <v>8</v>
      </c>
      <c r="AO3" t="s">
        <v>364</v>
      </c>
      <c r="AP3" t="s">
        <v>368</v>
      </c>
    </row>
    <row r="4" spans="1:42" ht="15.75">
      <c r="A4" s="37">
        <v>4</v>
      </c>
      <c r="B4">
        <v>6</v>
      </c>
      <c r="C4">
        <v>8</v>
      </c>
      <c r="D4">
        <v>5</v>
      </c>
      <c r="E4">
        <v>6</v>
      </c>
      <c r="F4">
        <v>6</v>
      </c>
      <c r="G4">
        <v>8</v>
      </c>
      <c r="H4">
        <v>7</v>
      </c>
      <c r="I4">
        <v>10</v>
      </c>
      <c r="J4">
        <v>9</v>
      </c>
      <c r="K4">
        <v>4</v>
      </c>
      <c r="L4">
        <v>6</v>
      </c>
      <c r="M4">
        <v>5</v>
      </c>
      <c r="N4">
        <v>6</v>
      </c>
      <c r="O4">
        <v>5</v>
      </c>
      <c r="P4">
        <v>7</v>
      </c>
      <c r="Q4">
        <v>3</v>
      </c>
      <c r="R4">
        <v>6</v>
      </c>
      <c r="S4">
        <v>6</v>
      </c>
      <c r="T4">
        <v>7</v>
      </c>
      <c r="U4">
        <v>7</v>
      </c>
      <c r="V4">
        <v>5</v>
      </c>
      <c r="W4">
        <v>9</v>
      </c>
      <c r="X4">
        <v>9</v>
      </c>
      <c r="Y4">
        <v>8</v>
      </c>
      <c r="Z4">
        <v>4</v>
      </c>
      <c r="AA4">
        <v>6</v>
      </c>
      <c r="AB4">
        <v>8</v>
      </c>
      <c r="AC4">
        <v>7</v>
      </c>
      <c r="AD4">
        <v>7</v>
      </c>
      <c r="AE4">
        <v>10</v>
      </c>
      <c r="AF4">
        <v>4</v>
      </c>
      <c r="AG4">
        <v>5</v>
      </c>
      <c r="AH4">
        <v>7</v>
      </c>
      <c r="AI4">
        <v>5</v>
      </c>
      <c r="AJ4">
        <v>5</v>
      </c>
      <c r="AK4">
        <v>8</v>
      </c>
      <c r="AL4">
        <v>5</v>
      </c>
      <c r="AM4">
        <v>7</v>
      </c>
      <c r="AO4" t="s">
        <v>365</v>
      </c>
      <c r="AP4" t="s">
        <v>368</v>
      </c>
    </row>
    <row r="5" spans="1:42" ht="15.75">
      <c r="A5" s="37">
        <v>5</v>
      </c>
      <c r="B5">
        <v>6</v>
      </c>
      <c r="C5">
        <v>7</v>
      </c>
      <c r="D5">
        <v>4</v>
      </c>
      <c r="E5">
        <v>5</v>
      </c>
      <c r="F5">
        <v>5</v>
      </c>
      <c r="G5">
        <v>7</v>
      </c>
      <c r="H5">
        <v>6</v>
      </c>
      <c r="I5">
        <v>9</v>
      </c>
      <c r="J5">
        <v>8</v>
      </c>
      <c r="K5">
        <v>3</v>
      </c>
      <c r="L5">
        <v>12</v>
      </c>
      <c r="M5">
        <v>4</v>
      </c>
      <c r="N5">
        <v>5</v>
      </c>
      <c r="O5">
        <v>4</v>
      </c>
      <c r="P5">
        <v>6</v>
      </c>
      <c r="Q5">
        <v>5</v>
      </c>
      <c r="R5">
        <v>5</v>
      </c>
      <c r="S5">
        <v>5</v>
      </c>
      <c r="T5">
        <v>6</v>
      </c>
      <c r="U5">
        <v>13</v>
      </c>
      <c r="V5">
        <v>4</v>
      </c>
      <c r="W5">
        <v>8</v>
      </c>
      <c r="X5">
        <v>8</v>
      </c>
      <c r="Y5">
        <v>7</v>
      </c>
      <c r="Z5">
        <v>3</v>
      </c>
      <c r="AA5">
        <v>5</v>
      </c>
      <c r="AB5">
        <v>7</v>
      </c>
      <c r="AC5">
        <v>6</v>
      </c>
      <c r="AD5">
        <v>6</v>
      </c>
      <c r="AE5">
        <v>9</v>
      </c>
      <c r="AF5">
        <v>8</v>
      </c>
      <c r="AG5">
        <v>4</v>
      </c>
      <c r="AH5">
        <v>6</v>
      </c>
      <c r="AI5">
        <v>4</v>
      </c>
      <c r="AJ5">
        <v>4</v>
      </c>
      <c r="AK5">
        <v>7</v>
      </c>
      <c r="AL5">
        <v>4</v>
      </c>
      <c r="AM5">
        <v>6</v>
      </c>
      <c r="AO5" t="s">
        <v>366</v>
      </c>
      <c r="AP5" t="s">
        <v>369</v>
      </c>
    </row>
    <row r="6" spans="1:42" ht="15.75">
      <c r="A6" s="37">
        <v>6</v>
      </c>
      <c r="B6">
        <v>7</v>
      </c>
      <c r="C6">
        <v>6</v>
      </c>
      <c r="D6">
        <v>3</v>
      </c>
      <c r="E6">
        <v>4</v>
      </c>
      <c r="F6">
        <v>4</v>
      </c>
      <c r="G6">
        <v>6</v>
      </c>
      <c r="H6">
        <v>5</v>
      </c>
      <c r="I6">
        <v>8</v>
      </c>
      <c r="J6">
        <v>7</v>
      </c>
      <c r="K6">
        <v>5</v>
      </c>
      <c r="L6">
        <v>11</v>
      </c>
      <c r="M6">
        <v>3</v>
      </c>
      <c r="N6">
        <v>4</v>
      </c>
      <c r="O6">
        <v>3</v>
      </c>
      <c r="P6">
        <v>5</v>
      </c>
      <c r="Q6">
        <v>4</v>
      </c>
      <c r="R6">
        <v>4</v>
      </c>
      <c r="S6">
        <v>5</v>
      </c>
      <c r="T6">
        <v>6</v>
      </c>
      <c r="U6">
        <v>12</v>
      </c>
      <c r="V6">
        <v>5</v>
      </c>
      <c r="W6">
        <v>7</v>
      </c>
      <c r="X6">
        <v>7</v>
      </c>
      <c r="Y6">
        <v>6</v>
      </c>
      <c r="Z6">
        <v>4</v>
      </c>
      <c r="AA6">
        <v>4</v>
      </c>
      <c r="AB6">
        <v>6</v>
      </c>
      <c r="AC6">
        <v>6</v>
      </c>
      <c r="AD6">
        <v>5</v>
      </c>
      <c r="AE6">
        <v>8</v>
      </c>
      <c r="AF6">
        <v>7</v>
      </c>
      <c r="AG6">
        <v>7</v>
      </c>
      <c r="AH6">
        <v>5</v>
      </c>
      <c r="AI6">
        <v>4</v>
      </c>
      <c r="AJ6">
        <v>3</v>
      </c>
      <c r="AK6">
        <v>6</v>
      </c>
      <c r="AL6">
        <v>4</v>
      </c>
      <c r="AM6">
        <v>5</v>
      </c>
      <c r="AO6" t="s">
        <v>367</v>
      </c>
      <c r="AP6" t="s">
        <v>368</v>
      </c>
    </row>
    <row r="7" spans="1:42" ht="15.75">
      <c r="A7" s="37">
        <v>7</v>
      </c>
      <c r="B7">
        <v>6</v>
      </c>
      <c r="C7">
        <v>5</v>
      </c>
      <c r="D7">
        <v>3</v>
      </c>
      <c r="E7">
        <v>3</v>
      </c>
      <c r="F7">
        <v>3</v>
      </c>
      <c r="G7">
        <v>5</v>
      </c>
      <c r="H7">
        <v>4</v>
      </c>
      <c r="I7">
        <v>7</v>
      </c>
      <c r="J7">
        <v>6</v>
      </c>
      <c r="K7">
        <v>4</v>
      </c>
      <c r="L7">
        <v>10</v>
      </c>
      <c r="M7">
        <v>8</v>
      </c>
      <c r="N7">
        <v>10</v>
      </c>
      <c r="O7">
        <v>6</v>
      </c>
      <c r="P7">
        <v>4</v>
      </c>
      <c r="Q7">
        <v>3</v>
      </c>
      <c r="R7">
        <v>3</v>
      </c>
      <c r="S7">
        <v>9</v>
      </c>
      <c r="T7">
        <v>5</v>
      </c>
      <c r="U7">
        <v>11</v>
      </c>
      <c r="V7">
        <v>4</v>
      </c>
      <c r="W7">
        <v>6</v>
      </c>
      <c r="X7">
        <v>6</v>
      </c>
      <c r="Y7">
        <v>12</v>
      </c>
      <c r="Z7">
        <v>8</v>
      </c>
      <c r="AA7">
        <v>5</v>
      </c>
      <c r="AB7">
        <v>5</v>
      </c>
      <c r="AC7">
        <v>11</v>
      </c>
      <c r="AD7">
        <v>4</v>
      </c>
      <c r="AE7">
        <v>7</v>
      </c>
      <c r="AF7">
        <v>6</v>
      </c>
      <c r="AG7">
        <v>6</v>
      </c>
      <c r="AH7">
        <v>6</v>
      </c>
      <c r="AI7">
        <v>6</v>
      </c>
      <c r="AJ7">
        <v>6</v>
      </c>
      <c r="AK7">
        <v>12</v>
      </c>
      <c r="AL7">
        <v>6</v>
      </c>
      <c r="AM7">
        <v>11</v>
      </c>
      <c r="AO7" t="s">
        <v>384</v>
      </c>
      <c r="AP7" t="s">
        <v>369</v>
      </c>
    </row>
    <row r="8" spans="1:42" ht="15.75">
      <c r="A8" s="37">
        <v>1</v>
      </c>
      <c r="B8">
        <v>5</v>
      </c>
      <c r="C8">
        <v>11</v>
      </c>
      <c r="D8">
        <v>3</v>
      </c>
      <c r="E8">
        <v>9</v>
      </c>
      <c r="F8">
        <v>6</v>
      </c>
      <c r="G8">
        <v>4</v>
      </c>
      <c r="H8">
        <v>3</v>
      </c>
      <c r="I8">
        <v>6</v>
      </c>
      <c r="J8">
        <v>5</v>
      </c>
      <c r="K8">
        <v>5</v>
      </c>
      <c r="L8">
        <v>9</v>
      </c>
      <c r="M8">
        <v>9</v>
      </c>
      <c r="N8">
        <v>9</v>
      </c>
      <c r="O8">
        <v>5</v>
      </c>
      <c r="P8">
        <v>10</v>
      </c>
      <c r="Q8">
        <v>3</v>
      </c>
      <c r="R8">
        <v>5</v>
      </c>
      <c r="S8">
        <v>8</v>
      </c>
      <c r="T8">
        <v>4</v>
      </c>
      <c r="U8">
        <v>10</v>
      </c>
      <c r="V8">
        <v>5</v>
      </c>
      <c r="W8">
        <v>5</v>
      </c>
      <c r="X8">
        <v>12</v>
      </c>
      <c r="Y8">
        <v>11</v>
      </c>
      <c r="Z8">
        <v>7</v>
      </c>
      <c r="AA8">
        <v>4</v>
      </c>
      <c r="AB8">
        <v>5</v>
      </c>
      <c r="AC8">
        <v>10</v>
      </c>
      <c r="AD8">
        <v>4</v>
      </c>
      <c r="AE8">
        <v>6</v>
      </c>
      <c r="AF8">
        <v>6</v>
      </c>
      <c r="AG8">
        <v>5</v>
      </c>
      <c r="AH8">
        <v>5</v>
      </c>
      <c r="AI8">
        <v>5</v>
      </c>
      <c r="AJ8">
        <v>5</v>
      </c>
      <c r="AK8">
        <v>11</v>
      </c>
      <c r="AL8">
        <v>5</v>
      </c>
      <c r="AM8">
        <v>10</v>
      </c>
      <c r="AO8" t="s">
        <v>441</v>
      </c>
      <c r="AP8" t="s">
        <v>369</v>
      </c>
    </row>
    <row r="9" spans="2:39" ht="15.75"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  <c r="U9">
        <v>21</v>
      </c>
      <c r="V9">
        <v>22</v>
      </c>
      <c r="W9">
        <v>23</v>
      </c>
      <c r="X9">
        <v>24</v>
      </c>
      <c r="Y9">
        <v>25</v>
      </c>
      <c r="Z9">
        <v>26</v>
      </c>
      <c r="AA9">
        <v>27</v>
      </c>
      <c r="AB9">
        <v>28</v>
      </c>
      <c r="AC9">
        <v>29</v>
      </c>
      <c r="AD9">
        <v>30</v>
      </c>
      <c r="AE9">
        <v>31</v>
      </c>
      <c r="AF9">
        <v>32</v>
      </c>
      <c r="AG9">
        <v>33</v>
      </c>
      <c r="AH9">
        <v>34</v>
      </c>
      <c r="AI9">
        <v>35</v>
      </c>
      <c r="AJ9">
        <v>36</v>
      </c>
      <c r="AK9">
        <v>37</v>
      </c>
      <c r="AL9">
        <v>38</v>
      </c>
      <c r="AM9">
        <v>39</v>
      </c>
    </row>
    <row r="10" spans="2:39" ht="15.75">
      <c r="B10" t="s">
        <v>162</v>
      </c>
      <c r="C10" t="s">
        <v>122</v>
      </c>
      <c r="D10" t="s">
        <v>121</v>
      </c>
      <c r="E10" t="s">
        <v>164</v>
      </c>
      <c r="F10" t="s">
        <v>120</v>
      </c>
      <c r="G10" t="s">
        <v>119</v>
      </c>
      <c r="H10" t="s">
        <v>118</v>
      </c>
      <c r="I10" t="s">
        <v>117</v>
      </c>
      <c r="J10" t="s">
        <v>116</v>
      </c>
      <c r="K10" t="s">
        <v>166</v>
      </c>
      <c r="L10" t="s">
        <v>115</v>
      </c>
      <c r="M10" t="s">
        <v>114</v>
      </c>
      <c r="N10" t="s">
        <v>113</v>
      </c>
      <c r="O10" t="s">
        <v>112</v>
      </c>
      <c r="P10" t="s">
        <v>111</v>
      </c>
      <c r="Q10" t="s">
        <v>110</v>
      </c>
      <c r="R10" t="s">
        <v>168</v>
      </c>
      <c r="S10" t="s">
        <v>109</v>
      </c>
      <c r="T10" t="s">
        <v>170</v>
      </c>
      <c r="U10" t="s">
        <v>108</v>
      </c>
      <c r="V10" t="s">
        <v>107</v>
      </c>
      <c r="W10" t="s">
        <v>106</v>
      </c>
      <c r="X10" t="s">
        <v>105</v>
      </c>
      <c r="Y10" t="s">
        <v>104</v>
      </c>
      <c r="Z10" t="s">
        <v>103</v>
      </c>
      <c r="AA10" t="s">
        <v>172</v>
      </c>
      <c r="AB10" t="s">
        <v>102</v>
      </c>
      <c r="AC10" t="s">
        <v>101</v>
      </c>
      <c r="AD10" t="s">
        <v>98</v>
      </c>
      <c r="AE10" t="s">
        <v>93</v>
      </c>
      <c r="AF10" t="s">
        <v>92</v>
      </c>
      <c r="AG10" t="s">
        <v>94</v>
      </c>
      <c r="AH10" t="s">
        <v>95</v>
      </c>
      <c r="AI10" t="s">
        <v>96</v>
      </c>
      <c r="AJ10" t="s">
        <v>97</v>
      </c>
      <c r="AK10" t="s">
        <v>100</v>
      </c>
      <c r="AL10" t="s">
        <v>99</v>
      </c>
      <c r="AM10" t="s">
        <v>356</v>
      </c>
    </row>
    <row r="11" spans="2:3" ht="15.75">
      <c r="B11" t="s">
        <v>63</v>
      </c>
      <c r="C11" t="s">
        <v>64</v>
      </c>
    </row>
    <row r="12" spans="2:4" ht="15.75">
      <c r="B12" s="38">
        <f>#REF!</f>
        <v>0</v>
      </c>
      <c r="C12" s="39"/>
      <c r="D12">
        <f>WEEKDAY(C12)</f>
        <v>1</v>
      </c>
    </row>
    <row r="13" spans="2:4" ht="15.75">
      <c r="B13" s="38">
        <f>#REF!</f>
        <v>0</v>
      </c>
      <c r="D13">
        <f>WEEKDAY(C13)</f>
        <v>1</v>
      </c>
    </row>
    <row r="14" spans="2:4" ht="15.75">
      <c r="B14" s="38">
        <f>#REF!</f>
        <v>0</v>
      </c>
      <c r="D14">
        <f>WEEKDAY(C14)</f>
        <v>1</v>
      </c>
    </row>
    <row r="15" spans="2:4" ht="15.75">
      <c r="B15" s="38">
        <f>#REF!</f>
        <v>0</v>
      </c>
      <c r="D15">
        <f>WEEKDAY(C15)</f>
        <v>1</v>
      </c>
    </row>
    <row r="17" spans="1:38" ht="15.75">
      <c r="A17" t="s">
        <v>123</v>
      </c>
      <c r="B17" s="36" t="s">
        <v>161</v>
      </c>
      <c r="C17" s="36" t="s">
        <v>124</v>
      </c>
      <c r="D17" s="36" t="s">
        <v>125</v>
      </c>
      <c r="E17" s="36" t="s">
        <v>163</v>
      </c>
      <c r="F17" s="36" t="s">
        <v>126</v>
      </c>
      <c r="G17" s="36"/>
      <c r="H17" s="36" t="s">
        <v>127</v>
      </c>
      <c r="I17" s="36" t="s">
        <v>38</v>
      </c>
      <c r="J17" s="36" t="s">
        <v>39</v>
      </c>
      <c r="K17" s="36" t="s">
        <v>165</v>
      </c>
      <c r="L17" s="36" t="s">
        <v>40</v>
      </c>
      <c r="M17" s="36" t="s">
        <v>41</v>
      </c>
      <c r="N17" s="36" t="s">
        <v>42</v>
      </c>
      <c r="O17" s="36" t="s">
        <v>43</v>
      </c>
      <c r="P17" s="36" t="s">
        <v>44</v>
      </c>
      <c r="Q17" s="36" t="s">
        <v>45</v>
      </c>
      <c r="R17" s="36" t="s">
        <v>167</v>
      </c>
      <c r="S17" s="36" t="s">
        <v>46</v>
      </c>
      <c r="T17" s="36" t="s">
        <v>169</v>
      </c>
      <c r="U17" s="36" t="s">
        <v>47</v>
      </c>
      <c r="V17" s="36" t="s">
        <v>48</v>
      </c>
      <c r="W17" s="36" t="s">
        <v>49</v>
      </c>
      <c r="X17" s="36" t="s">
        <v>50</v>
      </c>
      <c r="Y17" s="36" t="s">
        <v>51</v>
      </c>
      <c r="Z17" s="36" t="s">
        <v>52</v>
      </c>
      <c r="AA17" s="36" t="s">
        <v>171</v>
      </c>
      <c r="AB17" s="36" t="s">
        <v>53</v>
      </c>
      <c r="AC17" s="36" t="s">
        <v>54</v>
      </c>
      <c r="AD17" s="36" t="s">
        <v>55</v>
      </c>
      <c r="AE17" s="36"/>
      <c r="AF17" s="36" t="s">
        <v>56</v>
      </c>
      <c r="AG17" s="36" t="s">
        <v>57</v>
      </c>
      <c r="AH17" s="36" t="s">
        <v>58</v>
      </c>
      <c r="AI17" s="36" t="s">
        <v>59</v>
      </c>
      <c r="AJ17" s="36" t="s">
        <v>60</v>
      </c>
      <c r="AK17" s="36" t="s">
        <v>61</v>
      </c>
      <c r="AL17" s="36" t="s">
        <v>62</v>
      </c>
    </row>
    <row r="18" spans="1:38" ht="15.75">
      <c r="A18" s="37">
        <v>2</v>
      </c>
      <c r="B18">
        <v>6</v>
      </c>
      <c r="C18">
        <v>10</v>
      </c>
      <c r="D18">
        <v>3</v>
      </c>
      <c r="E18">
        <v>8</v>
      </c>
      <c r="F18">
        <v>5</v>
      </c>
      <c r="H18">
        <v>3</v>
      </c>
      <c r="I18">
        <v>5</v>
      </c>
      <c r="J18">
        <v>4</v>
      </c>
      <c r="K18">
        <v>4</v>
      </c>
      <c r="L18">
        <v>8</v>
      </c>
      <c r="M18">
        <v>7</v>
      </c>
      <c r="N18">
        <v>8</v>
      </c>
      <c r="O18">
        <v>4</v>
      </c>
      <c r="P18">
        <v>9</v>
      </c>
      <c r="Q18">
        <v>3</v>
      </c>
      <c r="R18">
        <v>4</v>
      </c>
      <c r="S18">
        <v>8</v>
      </c>
      <c r="T18">
        <v>6</v>
      </c>
      <c r="U18">
        <v>0</v>
      </c>
      <c r="V18">
        <v>4</v>
      </c>
      <c r="W18">
        <v>4</v>
      </c>
      <c r="X18">
        <v>0</v>
      </c>
      <c r="Y18">
        <v>10</v>
      </c>
      <c r="Z18">
        <v>6</v>
      </c>
      <c r="AA18">
        <v>3</v>
      </c>
      <c r="AB18">
        <v>4</v>
      </c>
      <c r="AC18">
        <v>9</v>
      </c>
      <c r="AD18">
        <v>3</v>
      </c>
      <c r="AF18">
        <v>5</v>
      </c>
      <c r="AG18">
        <v>4</v>
      </c>
      <c r="AH18">
        <v>4</v>
      </c>
      <c r="AI18">
        <v>7</v>
      </c>
      <c r="AJ18">
        <v>4</v>
      </c>
      <c r="AK18">
        <v>10</v>
      </c>
      <c r="AL18">
        <v>7</v>
      </c>
    </row>
    <row r="19" spans="1:38" ht="15.75">
      <c r="A19" s="37">
        <v>3</v>
      </c>
      <c r="B19">
        <v>6</v>
      </c>
      <c r="C19">
        <v>9</v>
      </c>
      <c r="D19">
        <v>3</v>
      </c>
      <c r="E19">
        <v>7</v>
      </c>
      <c r="F19">
        <v>7</v>
      </c>
      <c r="H19">
        <v>9</v>
      </c>
      <c r="I19">
        <v>11</v>
      </c>
      <c r="J19">
        <v>3</v>
      </c>
      <c r="K19">
        <v>5</v>
      </c>
      <c r="L19">
        <v>7</v>
      </c>
      <c r="M19">
        <v>6</v>
      </c>
      <c r="N19">
        <v>7</v>
      </c>
      <c r="O19">
        <v>6</v>
      </c>
      <c r="P19">
        <v>8</v>
      </c>
      <c r="Q19">
        <v>3</v>
      </c>
      <c r="R19">
        <v>7</v>
      </c>
      <c r="S19">
        <v>7</v>
      </c>
      <c r="T19">
        <v>8</v>
      </c>
      <c r="U19">
        <v>0</v>
      </c>
      <c r="V19">
        <v>6</v>
      </c>
      <c r="W19">
        <v>10</v>
      </c>
      <c r="X19">
        <v>0</v>
      </c>
      <c r="Y19">
        <v>9</v>
      </c>
      <c r="Z19">
        <v>5</v>
      </c>
      <c r="AA19">
        <v>7</v>
      </c>
      <c r="AB19">
        <v>9</v>
      </c>
      <c r="AC19">
        <v>8</v>
      </c>
      <c r="AD19">
        <v>8</v>
      </c>
      <c r="AF19">
        <v>5</v>
      </c>
      <c r="AG19">
        <v>6</v>
      </c>
      <c r="AH19">
        <v>8</v>
      </c>
      <c r="AI19">
        <v>6</v>
      </c>
      <c r="AJ19">
        <v>6</v>
      </c>
      <c r="AK19">
        <v>9</v>
      </c>
      <c r="AL19">
        <v>6</v>
      </c>
    </row>
    <row r="20" spans="1:38" ht="15.75">
      <c r="A20" s="37">
        <v>4</v>
      </c>
      <c r="B20">
        <v>6</v>
      </c>
      <c r="C20">
        <v>8</v>
      </c>
      <c r="D20">
        <v>5</v>
      </c>
      <c r="E20">
        <v>6</v>
      </c>
      <c r="F20">
        <v>6</v>
      </c>
      <c r="H20">
        <v>8</v>
      </c>
      <c r="I20">
        <v>10</v>
      </c>
      <c r="J20">
        <v>9</v>
      </c>
      <c r="K20">
        <v>4</v>
      </c>
      <c r="L20">
        <v>6</v>
      </c>
      <c r="M20">
        <v>5</v>
      </c>
      <c r="N20">
        <v>6</v>
      </c>
      <c r="O20">
        <v>5</v>
      </c>
      <c r="P20">
        <v>7</v>
      </c>
      <c r="Q20">
        <v>3</v>
      </c>
      <c r="R20">
        <v>6</v>
      </c>
      <c r="S20">
        <v>6</v>
      </c>
      <c r="T20">
        <v>7</v>
      </c>
      <c r="U20">
        <v>0</v>
      </c>
      <c r="V20">
        <v>5</v>
      </c>
      <c r="W20">
        <v>9</v>
      </c>
      <c r="X20">
        <v>0</v>
      </c>
      <c r="Y20">
        <v>8</v>
      </c>
      <c r="Z20">
        <v>4</v>
      </c>
      <c r="AA20">
        <v>6</v>
      </c>
      <c r="AB20">
        <v>8</v>
      </c>
      <c r="AC20">
        <v>7</v>
      </c>
      <c r="AD20">
        <v>7</v>
      </c>
      <c r="AF20">
        <v>4</v>
      </c>
      <c r="AG20">
        <v>5</v>
      </c>
      <c r="AH20">
        <v>7</v>
      </c>
      <c r="AI20">
        <v>5</v>
      </c>
      <c r="AJ20">
        <v>5</v>
      </c>
      <c r="AK20">
        <v>8</v>
      </c>
      <c r="AL20">
        <v>5</v>
      </c>
    </row>
    <row r="21" spans="1:38" ht="15.75">
      <c r="A21" s="37">
        <v>5</v>
      </c>
      <c r="B21">
        <v>6</v>
      </c>
      <c r="C21">
        <v>7</v>
      </c>
      <c r="D21">
        <v>4</v>
      </c>
      <c r="E21">
        <v>5</v>
      </c>
      <c r="F21">
        <v>5</v>
      </c>
      <c r="H21">
        <v>7</v>
      </c>
      <c r="I21">
        <v>9</v>
      </c>
      <c r="J21">
        <v>8</v>
      </c>
      <c r="K21">
        <v>3</v>
      </c>
      <c r="L21">
        <v>12</v>
      </c>
      <c r="M21">
        <v>4</v>
      </c>
      <c r="N21">
        <v>5</v>
      </c>
      <c r="O21">
        <v>4</v>
      </c>
      <c r="P21">
        <v>6</v>
      </c>
      <c r="Q21">
        <v>5</v>
      </c>
      <c r="R21">
        <v>5</v>
      </c>
      <c r="S21">
        <v>5</v>
      </c>
      <c r="T21">
        <v>6</v>
      </c>
      <c r="U21">
        <v>0</v>
      </c>
      <c r="V21">
        <v>4</v>
      </c>
      <c r="W21">
        <v>8</v>
      </c>
      <c r="X21">
        <v>0</v>
      </c>
      <c r="Y21">
        <v>7</v>
      </c>
      <c r="Z21">
        <v>3</v>
      </c>
      <c r="AA21">
        <v>5</v>
      </c>
      <c r="AB21">
        <v>7</v>
      </c>
      <c r="AC21">
        <v>6</v>
      </c>
      <c r="AD21">
        <v>6</v>
      </c>
      <c r="AF21">
        <v>8</v>
      </c>
      <c r="AG21">
        <v>4</v>
      </c>
      <c r="AH21">
        <v>6</v>
      </c>
      <c r="AI21">
        <v>4</v>
      </c>
      <c r="AJ21">
        <v>4</v>
      </c>
      <c r="AK21">
        <v>7</v>
      </c>
      <c r="AL21">
        <v>4</v>
      </c>
    </row>
    <row r="22" spans="1:38" ht="15.75">
      <c r="A22" s="37">
        <v>6</v>
      </c>
      <c r="B22">
        <v>7</v>
      </c>
      <c r="C22">
        <v>6</v>
      </c>
      <c r="D22">
        <v>3</v>
      </c>
      <c r="E22">
        <v>4</v>
      </c>
      <c r="F22">
        <v>4</v>
      </c>
      <c r="H22">
        <v>6</v>
      </c>
      <c r="I22">
        <v>8</v>
      </c>
      <c r="J22">
        <v>7</v>
      </c>
      <c r="K22">
        <v>5</v>
      </c>
      <c r="L22">
        <v>11</v>
      </c>
      <c r="M22">
        <v>3</v>
      </c>
      <c r="N22">
        <v>4</v>
      </c>
      <c r="O22">
        <v>3</v>
      </c>
      <c r="P22">
        <v>5</v>
      </c>
      <c r="Q22">
        <v>4</v>
      </c>
      <c r="R22">
        <v>4</v>
      </c>
      <c r="S22">
        <v>5</v>
      </c>
      <c r="T22">
        <v>6</v>
      </c>
      <c r="U22">
        <v>0</v>
      </c>
      <c r="V22">
        <v>5</v>
      </c>
      <c r="W22">
        <v>7</v>
      </c>
      <c r="X22">
        <v>0</v>
      </c>
      <c r="Y22">
        <v>6</v>
      </c>
      <c r="Z22">
        <v>4</v>
      </c>
      <c r="AA22">
        <v>4</v>
      </c>
      <c r="AB22">
        <v>6</v>
      </c>
      <c r="AC22">
        <v>6</v>
      </c>
      <c r="AD22">
        <v>5</v>
      </c>
      <c r="AF22">
        <v>7</v>
      </c>
      <c r="AG22">
        <v>7</v>
      </c>
      <c r="AH22">
        <v>5</v>
      </c>
      <c r="AI22">
        <v>4</v>
      </c>
      <c r="AJ22">
        <v>3</v>
      </c>
      <c r="AK22">
        <v>6</v>
      </c>
      <c r="AL22">
        <v>4</v>
      </c>
    </row>
    <row r="23" spans="1:38" ht="15.75">
      <c r="A23" s="37">
        <v>7</v>
      </c>
      <c r="B23">
        <v>6</v>
      </c>
      <c r="C23">
        <v>5</v>
      </c>
      <c r="D23">
        <v>3</v>
      </c>
      <c r="E23">
        <v>3</v>
      </c>
      <c r="F23">
        <v>3</v>
      </c>
      <c r="H23">
        <v>5</v>
      </c>
      <c r="I23">
        <v>7</v>
      </c>
      <c r="J23">
        <v>6</v>
      </c>
      <c r="K23">
        <v>4</v>
      </c>
      <c r="L23">
        <v>10</v>
      </c>
      <c r="M23">
        <v>8</v>
      </c>
      <c r="N23">
        <v>10</v>
      </c>
      <c r="O23">
        <v>6</v>
      </c>
      <c r="P23">
        <v>4</v>
      </c>
      <c r="Q23">
        <v>3</v>
      </c>
      <c r="R23">
        <v>3</v>
      </c>
      <c r="S23">
        <v>9</v>
      </c>
      <c r="T23">
        <v>5</v>
      </c>
      <c r="U23">
        <v>0</v>
      </c>
      <c r="V23">
        <v>4</v>
      </c>
      <c r="W23">
        <v>6</v>
      </c>
      <c r="X23">
        <v>0</v>
      </c>
      <c r="Y23">
        <v>12</v>
      </c>
      <c r="Z23">
        <v>8</v>
      </c>
      <c r="AA23">
        <v>5</v>
      </c>
      <c r="AB23">
        <v>5</v>
      </c>
      <c r="AC23">
        <v>11</v>
      </c>
      <c r="AD23">
        <v>4</v>
      </c>
      <c r="AF23">
        <v>6</v>
      </c>
      <c r="AG23">
        <v>6</v>
      </c>
      <c r="AH23">
        <v>6</v>
      </c>
      <c r="AI23">
        <v>6</v>
      </c>
      <c r="AJ23">
        <v>6</v>
      </c>
      <c r="AK23">
        <v>12</v>
      </c>
      <c r="AL23">
        <v>6</v>
      </c>
    </row>
    <row r="24" spans="1:38" ht="15.75">
      <c r="A24" s="37">
        <v>1</v>
      </c>
      <c r="B24">
        <v>5</v>
      </c>
      <c r="C24">
        <v>11</v>
      </c>
      <c r="D24">
        <v>3</v>
      </c>
      <c r="E24">
        <v>9</v>
      </c>
      <c r="F24">
        <v>6</v>
      </c>
      <c r="H24">
        <v>4</v>
      </c>
      <c r="I24">
        <v>6</v>
      </c>
      <c r="J24">
        <v>5</v>
      </c>
      <c r="K24">
        <v>5</v>
      </c>
      <c r="L24">
        <v>9</v>
      </c>
      <c r="M24">
        <v>9</v>
      </c>
      <c r="N24">
        <v>9</v>
      </c>
      <c r="O24">
        <v>5</v>
      </c>
      <c r="P24">
        <v>10</v>
      </c>
      <c r="Q24">
        <v>3</v>
      </c>
      <c r="R24">
        <v>5</v>
      </c>
      <c r="S24">
        <v>8</v>
      </c>
      <c r="T24">
        <v>4</v>
      </c>
      <c r="U24">
        <v>0</v>
      </c>
      <c r="V24">
        <v>5</v>
      </c>
      <c r="W24">
        <v>5</v>
      </c>
      <c r="X24">
        <v>0</v>
      </c>
      <c r="Y24">
        <v>11</v>
      </c>
      <c r="Z24">
        <v>7</v>
      </c>
      <c r="AA24">
        <v>4</v>
      </c>
      <c r="AB24">
        <v>5</v>
      </c>
      <c r="AC24">
        <v>10</v>
      </c>
      <c r="AD24">
        <v>4</v>
      </c>
      <c r="AF24">
        <v>6</v>
      </c>
      <c r="AG24">
        <v>5</v>
      </c>
      <c r="AH24">
        <v>5</v>
      </c>
      <c r="AI24">
        <v>5</v>
      </c>
      <c r="AJ24">
        <v>5</v>
      </c>
      <c r="AK24">
        <v>11</v>
      </c>
      <c r="AL24">
        <v>5</v>
      </c>
    </row>
    <row r="25" spans="2:38" ht="15.75">
      <c r="B25">
        <v>2</v>
      </c>
      <c r="C25">
        <v>3</v>
      </c>
      <c r="D25">
        <v>4</v>
      </c>
      <c r="E25">
        <v>5</v>
      </c>
      <c r="F25">
        <v>6</v>
      </c>
      <c r="H25">
        <v>7</v>
      </c>
      <c r="I25">
        <v>8</v>
      </c>
      <c r="J25">
        <v>9</v>
      </c>
      <c r="K25">
        <v>10</v>
      </c>
      <c r="L25">
        <v>11</v>
      </c>
      <c r="M25">
        <v>12</v>
      </c>
      <c r="N25">
        <v>13</v>
      </c>
      <c r="O25">
        <v>14</v>
      </c>
      <c r="P25">
        <v>15</v>
      </c>
      <c r="Q25">
        <v>16</v>
      </c>
      <c r="R25">
        <v>17</v>
      </c>
      <c r="S25">
        <v>18</v>
      </c>
      <c r="T25">
        <v>19</v>
      </c>
      <c r="U25">
        <v>21</v>
      </c>
      <c r="V25">
        <v>22</v>
      </c>
      <c r="W25">
        <v>24</v>
      </c>
      <c r="X25">
        <v>25</v>
      </c>
      <c r="Y25">
        <v>26</v>
      </c>
      <c r="Z25">
        <v>27</v>
      </c>
      <c r="AA25">
        <v>28</v>
      </c>
      <c r="AB25">
        <v>29</v>
      </c>
      <c r="AC25">
        <v>30</v>
      </c>
      <c r="AD25">
        <v>31</v>
      </c>
      <c r="AF25">
        <v>32</v>
      </c>
      <c r="AG25">
        <v>33</v>
      </c>
      <c r="AH25">
        <v>34</v>
      </c>
      <c r="AI25">
        <v>35</v>
      </c>
      <c r="AJ25">
        <v>36</v>
      </c>
      <c r="AK25">
        <v>37</v>
      </c>
      <c r="AL25">
        <v>38</v>
      </c>
    </row>
    <row r="27" ht="15.75">
      <c r="V27" s="36" t="s">
        <v>69</v>
      </c>
    </row>
    <row r="28" spans="2:22" ht="15.75">
      <c r="B28" t="s">
        <v>247</v>
      </c>
      <c r="V28">
        <v>6</v>
      </c>
    </row>
    <row r="29" spans="1:22" ht="15.75">
      <c r="A29" t="s">
        <v>246</v>
      </c>
      <c r="V29">
        <v>12</v>
      </c>
    </row>
    <row r="30" spans="1:46" ht="15.75">
      <c r="A30" t="s">
        <v>87</v>
      </c>
      <c r="B30" s="36" t="s">
        <v>161</v>
      </c>
      <c r="C30" s="36" t="s">
        <v>88</v>
      </c>
      <c r="D30" s="36" t="s">
        <v>37</v>
      </c>
      <c r="E30" s="36" t="s">
        <v>163</v>
      </c>
      <c r="F30" s="36" t="s">
        <v>89</v>
      </c>
      <c r="G30" s="36" t="s">
        <v>68</v>
      </c>
      <c r="H30" s="36" t="s">
        <v>248</v>
      </c>
      <c r="I30" s="36" t="s">
        <v>38</v>
      </c>
      <c r="J30" s="36" t="s">
        <v>39</v>
      </c>
      <c r="K30" s="36" t="s">
        <v>165</v>
      </c>
      <c r="L30" s="36" t="s">
        <v>40</v>
      </c>
      <c r="M30" s="36" t="s">
        <v>41</v>
      </c>
      <c r="N30" s="36" t="s">
        <v>42</v>
      </c>
      <c r="O30" s="36" t="s">
        <v>43</v>
      </c>
      <c r="P30" s="36" t="s">
        <v>44</v>
      </c>
      <c r="Q30" s="36" t="s">
        <v>45</v>
      </c>
      <c r="R30" s="36" t="s">
        <v>167</v>
      </c>
      <c r="S30" s="36" t="s">
        <v>46</v>
      </c>
      <c r="T30" s="36" t="s">
        <v>169</v>
      </c>
      <c r="U30" s="36" t="s">
        <v>47</v>
      </c>
      <c r="V30" s="36" t="s">
        <v>48</v>
      </c>
      <c r="W30" s="36" t="s">
        <v>49</v>
      </c>
      <c r="X30" s="36" t="s">
        <v>50</v>
      </c>
      <c r="Y30" s="36" t="s">
        <v>51</v>
      </c>
      <c r="Z30" s="36" t="s">
        <v>52</v>
      </c>
      <c r="AA30" s="36" t="s">
        <v>171</v>
      </c>
      <c r="AB30" s="36" t="s">
        <v>53</v>
      </c>
      <c r="AC30" s="36" t="s">
        <v>54</v>
      </c>
      <c r="AD30" s="36" t="s">
        <v>55</v>
      </c>
      <c r="AE30" s="36" t="s">
        <v>91</v>
      </c>
      <c r="AF30" s="36" t="s">
        <v>56</v>
      </c>
      <c r="AG30" s="36" t="s">
        <v>57</v>
      </c>
      <c r="AH30" s="36" t="s">
        <v>58</v>
      </c>
      <c r="AI30" s="36" t="s">
        <v>59</v>
      </c>
      <c r="AJ30" s="36" t="s">
        <v>60</v>
      </c>
      <c r="AK30" s="36" t="s">
        <v>61</v>
      </c>
      <c r="AL30" t="s">
        <v>62</v>
      </c>
      <c r="AM30" s="36" t="s">
        <v>355</v>
      </c>
      <c r="AN30" s="36" t="s">
        <v>400</v>
      </c>
      <c r="AO30" s="36" t="s">
        <v>399</v>
      </c>
      <c r="AP30" s="36" t="s">
        <v>398</v>
      </c>
      <c r="AQ30" s="36" t="s">
        <v>397</v>
      </c>
      <c r="AR30" s="36" t="s">
        <v>396</v>
      </c>
      <c r="AS30" s="36" t="s">
        <v>417</v>
      </c>
      <c r="AT30" t="s">
        <v>439</v>
      </c>
    </row>
    <row r="31" spans="1:46" ht="15.75">
      <c r="A31" s="37">
        <v>2</v>
      </c>
      <c r="B31">
        <v>7</v>
      </c>
      <c r="C31">
        <v>5</v>
      </c>
      <c r="D31">
        <v>4</v>
      </c>
      <c r="E31">
        <v>4</v>
      </c>
      <c r="F31">
        <v>8</v>
      </c>
      <c r="G31">
        <v>11</v>
      </c>
      <c r="H31">
        <v>5</v>
      </c>
      <c r="I31">
        <v>8</v>
      </c>
      <c r="J31">
        <v>5</v>
      </c>
      <c r="K31">
        <v>7</v>
      </c>
      <c r="L31">
        <v>11</v>
      </c>
      <c r="M31">
        <v>7</v>
      </c>
      <c r="N31">
        <v>9</v>
      </c>
      <c r="O31">
        <v>7</v>
      </c>
      <c r="P31">
        <v>5</v>
      </c>
      <c r="Q31">
        <v>4</v>
      </c>
      <c r="R31">
        <v>8</v>
      </c>
      <c r="S31">
        <v>8</v>
      </c>
      <c r="T31">
        <v>6</v>
      </c>
      <c r="U31">
        <v>9</v>
      </c>
      <c r="V31">
        <v>7</v>
      </c>
      <c r="W31">
        <v>8</v>
      </c>
      <c r="X31">
        <v>9</v>
      </c>
      <c r="Y31">
        <v>7</v>
      </c>
      <c r="Z31">
        <v>6</v>
      </c>
      <c r="AA31">
        <v>8</v>
      </c>
      <c r="AB31">
        <v>10</v>
      </c>
      <c r="AC31">
        <v>9</v>
      </c>
      <c r="AD31">
        <v>9</v>
      </c>
      <c r="AE31">
        <v>9</v>
      </c>
      <c r="AF31">
        <v>9</v>
      </c>
      <c r="AG31">
        <v>5</v>
      </c>
      <c r="AH31">
        <v>8</v>
      </c>
      <c r="AI31">
        <v>7</v>
      </c>
      <c r="AJ31">
        <v>7</v>
      </c>
      <c r="AK31">
        <v>10</v>
      </c>
      <c r="AL31">
        <v>7</v>
      </c>
      <c r="AM31">
        <v>9</v>
      </c>
      <c r="AN31">
        <v>10</v>
      </c>
      <c r="AO31">
        <v>7</v>
      </c>
      <c r="AP31">
        <v>7</v>
      </c>
      <c r="AQ31">
        <v>4</v>
      </c>
      <c r="AR31">
        <v>7</v>
      </c>
      <c r="AS31">
        <v>5</v>
      </c>
      <c r="AT31">
        <v>8</v>
      </c>
    </row>
    <row r="32" spans="1:46" ht="15.75">
      <c r="A32" s="37">
        <v>3</v>
      </c>
      <c r="B32">
        <v>9</v>
      </c>
      <c r="C32">
        <v>9</v>
      </c>
      <c r="D32">
        <v>6</v>
      </c>
      <c r="E32">
        <v>7</v>
      </c>
      <c r="F32">
        <v>7</v>
      </c>
      <c r="G32">
        <v>10</v>
      </c>
      <c r="H32">
        <v>9</v>
      </c>
      <c r="I32">
        <v>7</v>
      </c>
      <c r="J32">
        <v>11</v>
      </c>
      <c r="K32">
        <v>6</v>
      </c>
      <c r="L32">
        <v>10</v>
      </c>
      <c r="M32">
        <v>6</v>
      </c>
      <c r="N32">
        <v>8</v>
      </c>
      <c r="O32">
        <v>6</v>
      </c>
      <c r="P32">
        <v>8</v>
      </c>
      <c r="Q32">
        <v>3</v>
      </c>
      <c r="R32">
        <v>7</v>
      </c>
      <c r="S32">
        <v>7</v>
      </c>
      <c r="T32">
        <v>8</v>
      </c>
      <c r="U32">
        <v>8</v>
      </c>
      <c r="V32">
        <v>6</v>
      </c>
      <c r="W32">
        <v>7</v>
      </c>
      <c r="X32">
        <v>8</v>
      </c>
      <c r="Y32">
        <v>6</v>
      </c>
      <c r="Z32">
        <v>5</v>
      </c>
      <c r="AA32">
        <v>7</v>
      </c>
      <c r="AB32">
        <v>9</v>
      </c>
      <c r="AC32">
        <v>8</v>
      </c>
      <c r="AD32">
        <v>8</v>
      </c>
      <c r="AE32">
        <v>8</v>
      </c>
      <c r="AF32">
        <v>8</v>
      </c>
      <c r="AG32">
        <v>9</v>
      </c>
      <c r="AH32">
        <v>7</v>
      </c>
      <c r="AI32">
        <v>6</v>
      </c>
      <c r="AJ32">
        <v>6</v>
      </c>
      <c r="AK32">
        <v>9</v>
      </c>
      <c r="AL32">
        <v>6</v>
      </c>
      <c r="AM32">
        <v>8</v>
      </c>
      <c r="AN32">
        <v>9</v>
      </c>
      <c r="AO32">
        <v>6</v>
      </c>
      <c r="AP32">
        <v>13</v>
      </c>
      <c r="AQ32">
        <v>10</v>
      </c>
      <c r="AR32">
        <v>13</v>
      </c>
      <c r="AS32">
        <v>11</v>
      </c>
      <c r="AT32">
        <v>7</v>
      </c>
    </row>
    <row r="33" spans="1:46" ht="15.75">
      <c r="A33" s="37">
        <v>4</v>
      </c>
      <c r="B33">
        <v>8</v>
      </c>
      <c r="C33">
        <v>8</v>
      </c>
      <c r="D33">
        <v>5</v>
      </c>
      <c r="E33">
        <v>6</v>
      </c>
      <c r="F33">
        <v>6</v>
      </c>
      <c r="G33">
        <v>9</v>
      </c>
      <c r="H33">
        <v>8</v>
      </c>
      <c r="I33">
        <v>6</v>
      </c>
      <c r="J33">
        <v>10</v>
      </c>
      <c r="K33">
        <v>5</v>
      </c>
      <c r="L33">
        <v>9</v>
      </c>
      <c r="M33">
        <v>5</v>
      </c>
      <c r="N33">
        <v>7</v>
      </c>
      <c r="O33">
        <v>5</v>
      </c>
      <c r="P33">
        <v>7</v>
      </c>
      <c r="Q33">
        <v>5</v>
      </c>
      <c r="R33">
        <v>6</v>
      </c>
      <c r="S33">
        <v>6</v>
      </c>
      <c r="T33">
        <v>7</v>
      </c>
      <c r="U33">
        <v>12</v>
      </c>
      <c r="V33">
        <v>5</v>
      </c>
      <c r="W33">
        <v>6</v>
      </c>
      <c r="X33">
        <v>6</v>
      </c>
      <c r="Y33">
        <v>5</v>
      </c>
      <c r="Z33">
        <v>6</v>
      </c>
      <c r="AA33">
        <v>6</v>
      </c>
      <c r="AB33">
        <v>8</v>
      </c>
      <c r="AC33">
        <v>7</v>
      </c>
      <c r="AD33">
        <v>7</v>
      </c>
      <c r="AE33">
        <v>7</v>
      </c>
      <c r="AF33">
        <v>7</v>
      </c>
      <c r="AG33">
        <v>8</v>
      </c>
      <c r="AH33">
        <v>6</v>
      </c>
      <c r="AI33">
        <v>5</v>
      </c>
      <c r="AJ33">
        <v>5</v>
      </c>
      <c r="AK33">
        <v>8</v>
      </c>
      <c r="AL33">
        <v>5</v>
      </c>
      <c r="AM33">
        <v>7</v>
      </c>
      <c r="AN33">
        <v>8</v>
      </c>
      <c r="AO33">
        <v>5</v>
      </c>
      <c r="AP33">
        <v>12</v>
      </c>
      <c r="AQ33">
        <v>9</v>
      </c>
      <c r="AR33">
        <v>12</v>
      </c>
      <c r="AS33">
        <v>10</v>
      </c>
      <c r="AT33">
        <v>6</v>
      </c>
    </row>
    <row r="34" spans="1:46" ht="15.75">
      <c r="A34" s="37">
        <v>5</v>
      </c>
      <c r="B34">
        <v>7</v>
      </c>
      <c r="C34">
        <v>7</v>
      </c>
      <c r="D34">
        <v>4</v>
      </c>
      <c r="E34">
        <v>5</v>
      </c>
      <c r="F34">
        <v>5</v>
      </c>
      <c r="G34">
        <v>8</v>
      </c>
      <c r="H34">
        <v>7</v>
      </c>
      <c r="I34">
        <v>5</v>
      </c>
      <c r="J34">
        <v>9</v>
      </c>
      <c r="K34">
        <v>6</v>
      </c>
      <c r="L34">
        <v>8</v>
      </c>
      <c r="M34">
        <v>4</v>
      </c>
      <c r="N34">
        <v>6</v>
      </c>
      <c r="O34">
        <v>4</v>
      </c>
      <c r="P34">
        <v>6</v>
      </c>
      <c r="Q34">
        <v>4</v>
      </c>
      <c r="R34">
        <v>5</v>
      </c>
      <c r="S34">
        <v>6</v>
      </c>
      <c r="T34">
        <v>6</v>
      </c>
      <c r="U34">
        <v>11</v>
      </c>
      <c r="V34">
        <v>6</v>
      </c>
      <c r="W34">
        <v>5</v>
      </c>
      <c r="X34">
        <v>6</v>
      </c>
      <c r="Y34">
        <v>4</v>
      </c>
      <c r="Z34">
        <v>5</v>
      </c>
      <c r="AA34">
        <v>5</v>
      </c>
      <c r="AB34">
        <v>7</v>
      </c>
      <c r="AC34">
        <v>7</v>
      </c>
      <c r="AD34">
        <v>6</v>
      </c>
      <c r="AE34">
        <v>6</v>
      </c>
      <c r="AF34">
        <v>10</v>
      </c>
      <c r="AG34">
        <v>7</v>
      </c>
      <c r="AH34">
        <v>5</v>
      </c>
      <c r="AI34">
        <v>5</v>
      </c>
      <c r="AJ34">
        <v>4</v>
      </c>
      <c r="AK34">
        <v>7</v>
      </c>
      <c r="AL34">
        <v>5</v>
      </c>
      <c r="AM34">
        <v>6</v>
      </c>
      <c r="AN34">
        <v>7</v>
      </c>
      <c r="AO34">
        <v>4</v>
      </c>
      <c r="AP34">
        <v>11</v>
      </c>
      <c r="AQ34">
        <v>8</v>
      </c>
      <c r="AR34">
        <v>11</v>
      </c>
      <c r="AS34">
        <v>9</v>
      </c>
      <c r="AT34">
        <v>5</v>
      </c>
    </row>
    <row r="35" spans="1:46" ht="15.75">
      <c r="A35" s="37">
        <v>6</v>
      </c>
      <c r="B35">
        <v>6</v>
      </c>
      <c r="C35">
        <v>6</v>
      </c>
      <c r="D35">
        <v>4</v>
      </c>
      <c r="E35">
        <v>7</v>
      </c>
      <c r="F35">
        <v>4</v>
      </c>
      <c r="G35">
        <v>7</v>
      </c>
      <c r="H35">
        <v>6</v>
      </c>
      <c r="I35">
        <v>6</v>
      </c>
      <c r="J35">
        <v>8</v>
      </c>
      <c r="K35">
        <v>5</v>
      </c>
      <c r="L35">
        <v>14</v>
      </c>
      <c r="M35">
        <v>7</v>
      </c>
      <c r="N35">
        <v>12</v>
      </c>
      <c r="O35">
        <v>3</v>
      </c>
      <c r="P35">
        <v>5</v>
      </c>
      <c r="Q35">
        <v>4</v>
      </c>
      <c r="R35">
        <v>4</v>
      </c>
      <c r="S35">
        <v>8</v>
      </c>
      <c r="T35">
        <v>6</v>
      </c>
      <c r="U35">
        <v>10</v>
      </c>
      <c r="V35">
        <v>5</v>
      </c>
      <c r="W35">
        <v>7</v>
      </c>
      <c r="X35">
        <v>9</v>
      </c>
      <c r="Y35">
        <v>10</v>
      </c>
      <c r="Z35">
        <v>6</v>
      </c>
      <c r="AA35">
        <v>6</v>
      </c>
      <c r="AB35">
        <v>7</v>
      </c>
      <c r="AC35">
        <v>12</v>
      </c>
      <c r="AD35">
        <v>6</v>
      </c>
      <c r="AE35">
        <v>5</v>
      </c>
      <c r="AF35">
        <v>9</v>
      </c>
      <c r="AG35">
        <v>9</v>
      </c>
      <c r="AH35">
        <v>11</v>
      </c>
      <c r="AI35">
        <v>7</v>
      </c>
      <c r="AJ35">
        <v>7</v>
      </c>
      <c r="AK35">
        <v>13</v>
      </c>
      <c r="AL35">
        <v>7</v>
      </c>
      <c r="AM35">
        <v>5</v>
      </c>
      <c r="AN35">
        <v>6</v>
      </c>
      <c r="AO35">
        <v>8</v>
      </c>
      <c r="AP35">
        <v>10</v>
      </c>
      <c r="AQ35">
        <v>7</v>
      </c>
      <c r="AR35">
        <v>10</v>
      </c>
      <c r="AS35">
        <v>8</v>
      </c>
      <c r="AT35">
        <v>4</v>
      </c>
    </row>
    <row r="36" spans="1:46" ht="15.75">
      <c r="A36" s="37">
        <v>7</v>
      </c>
      <c r="B36">
        <v>6</v>
      </c>
      <c r="C36">
        <v>7</v>
      </c>
      <c r="D36">
        <v>4</v>
      </c>
      <c r="E36">
        <v>6</v>
      </c>
      <c r="F36">
        <v>7</v>
      </c>
      <c r="G36">
        <v>6</v>
      </c>
      <c r="H36">
        <v>7</v>
      </c>
      <c r="I36">
        <v>5</v>
      </c>
      <c r="J36">
        <v>7</v>
      </c>
      <c r="K36">
        <v>6</v>
      </c>
      <c r="L36">
        <v>13</v>
      </c>
      <c r="M36">
        <v>6</v>
      </c>
      <c r="N36">
        <v>11</v>
      </c>
      <c r="O36">
        <v>6</v>
      </c>
      <c r="P36">
        <v>7</v>
      </c>
      <c r="Q36">
        <v>4</v>
      </c>
      <c r="R36">
        <v>7</v>
      </c>
      <c r="S36">
        <v>7</v>
      </c>
      <c r="T36">
        <v>5</v>
      </c>
      <c r="U36">
        <v>9</v>
      </c>
      <c r="V36">
        <v>6</v>
      </c>
      <c r="W36">
        <v>6</v>
      </c>
      <c r="X36">
        <v>8</v>
      </c>
      <c r="Y36">
        <v>9</v>
      </c>
      <c r="Z36">
        <v>5</v>
      </c>
      <c r="AA36">
        <v>5</v>
      </c>
      <c r="AB36">
        <v>6</v>
      </c>
      <c r="AC36">
        <v>11</v>
      </c>
      <c r="AD36">
        <v>5</v>
      </c>
      <c r="AE36">
        <v>11</v>
      </c>
      <c r="AF36">
        <v>8</v>
      </c>
      <c r="AG36">
        <v>8</v>
      </c>
      <c r="AH36">
        <v>10</v>
      </c>
      <c r="AI36">
        <v>6</v>
      </c>
      <c r="AJ36">
        <v>6</v>
      </c>
      <c r="AK36">
        <v>12</v>
      </c>
      <c r="AL36">
        <v>6</v>
      </c>
      <c r="AM36">
        <v>11</v>
      </c>
      <c r="AN36">
        <v>5</v>
      </c>
      <c r="AO36">
        <v>7</v>
      </c>
      <c r="AP36">
        <v>9</v>
      </c>
      <c r="AQ36">
        <v>6</v>
      </c>
      <c r="AR36">
        <v>9</v>
      </c>
      <c r="AS36">
        <v>7</v>
      </c>
      <c r="AT36">
        <v>10</v>
      </c>
    </row>
    <row r="37" spans="1:46" ht="15.75">
      <c r="A37" s="37">
        <v>1</v>
      </c>
      <c r="B37">
        <v>5</v>
      </c>
      <c r="C37">
        <v>6</v>
      </c>
      <c r="D37">
        <v>5</v>
      </c>
      <c r="E37">
        <v>5</v>
      </c>
      <c r="F37">
        <v>6</v>
      </c>
      <c r="G37">
        <v>5</v>
      </c>
      <c r="H37">
        <v>6</v>
      </c>
      <c r="I37">
        <v>4</v>
      </c>
      <c r="J37">
        <v>6</v>
      </c>
      <c r="K37">
        <v>5</v>
      </c>
      <c r="L37">
        <v>12</v>
      </c>
      <c r="M37">
        <v>5</v>
      </c>
      <c r="N37">
        <v>10</v>
      </c>
      <c r="O37">
        <v>5</v>
      </c>
      <c r="P37">
        <v>6</v>
      </c>
      <c r="Q37">
        <v>4</v>
      </c>
      <c r="R37">
        <v>6</v>
      </c>
      <c r="S37">
        <v>6</v>
      </c>
      <c r="T37">
        <v>5</v>
      </c>
      <c r="U37">
        <v>8</v>
      </c>
      <c r="V37">
        <v>5</v>
      </c>
      <c r="W37">
        <v>5</v>
      </c>
      <c r="X37">
        <v>7</v>
      </c>
      <c r="Y37">
        <v>8</v>
      </c>
      <c r="Z37">
        <v>4</v>
      </c>
      <c r="AA37">
        <v>4</v>
      </c>
      <c r="AB37">
        <v>5</v>
      </c>
      <c r="AC37">
        <v>10</v>
      </c>
      <c r="AD37">
        <v>4</v>
      </c>
      <c r="AE37">
        <v>10</v>
      </c>
      <c r="AF37">
        <v>10</v>
      </c>
      <c r="AG37">
        <v>7</v>
      </c>
      <c r="AH37">
        <v>9</v>
      </c>
      <c r="AI37">
        <v>5</v>
      </c>
      <c r="AJ37">
        <v>5</v>
      </c>
      <c r="AK37">
        <v>11</v>
      </c>
      <c r="AL37">
        <v>5</v>
      </c>
      <c r="AM37">
        <v>10</v>
      </c>
      <c r="AN37">
        <v>11</v>
      </c>
      <c r="AO37">
        <v>8</v>
      </c>
      <c r="AP37">
        <v>8</v>
      </c>
      <c r="AQ37">
        <v>5</v>
      </c>
      <c r="AR37">
        <v>8</v>
      </c>
      <c r="AS37">
        <v>6</v>
      </c>
      <c r="AT37">
        <v>9</v>
      </c>
    </row>
    <row r="38" spans="2:46" ht="15.75">
      <c r="B38">
        <v>2</v>
      </c>
      <c r="C38">
        <v>3</v>
      </c>
      <c r="E38">
        <v>5</v>
      </c>
      <c r="F38">
        <v>6</v>
      </c>
      <c r="G38">
        <v>7</v>
      </c>
      <c r="H38">
        <v>8</v>
      </c>
      <c r="I38">
        <v>9</v>
      </c>
      <c r="J38">
        <v>10</v>
      </c>
      <c r="K38">
        <v>11</v>
      </c>
      <c r="L38">
        <v>12</v>
      </c>
      <c r="M38">
        <v>13</v>
      </c>
      <c r="N38">
        <v>14</v>
      </c>
      <c r="O38">
        <v>15</v>
      </c>
      <c r="P38">
        <v>16</v>
      </c>
      <c r="Q38">
        <v>17</v>
      </c>
      <c r="R38">
        <v>18</v>
      </c>
      <c r="S38">
        <v>19</v>
      </c>
      <c r="T38">
        <v>20</v>
      </c>
      <c r="U38">
        <v>21</v>
      </c>
      <c r="V38">
        <v>22</v>
      </c>
      <c r="W38">
        <v>23</v>
      </c>
      <c r="X38">
        <v>24</v>
      </c>
      <c r="Y38">
        <v>25</v>
      </c>
      <c r="Z38">
        <v>26</v>
      </c>
      <c r="AA38">
        <v>27</v>
      </c>
      <c r="AB38">
        <v>28</v>
      </c>
      <c r="AC38">
        <v>29</v>
      </c>
      <c r="AD38">
        <v>30</v>
      </c>
      <c r="AE38">
        <v>31</v>
      </c>
      <c r="AF38">
        <v>32</v>
      </c>
      <c r="AG38">
        <v>33</v>
      </c>
      <c r="AH38">
        <v>34</v>
      </c>
      <c r="AI38">
        <v>35</v>
      </c>
      <c r="AJ38">
        <v>36</v>
      </c>
      <c r="AK38">
        <v>37</v>
      </c>
      <c r="AL38">
        <v>38</v>
      </c>
      <c r="AM38">
        <v>39</v>
      </c>
      <c r="AN38">
        <v>40</v>
      </c>
      <c r="AO38">
        <v>41</v>
      </c>
      <c r="AP38">
        <v>42</v>
      </c>
      <c r="AQ38">
        <v>43</v>
      </c>
      <c r="AR38">
        <v>44</v>
      </c>
      <c r="AS38">
        <v>45</v>
      </c>
      <c r="AT38">
        <v>46</v>
      </c>
    </row>
    <row r="39" spans="2:46" ht="15.75">
      <c r="B39" t="s">
        <v>162</v>
      </c>
      <c r="C39" t="s">
        <v>122</v>
      </c>
      <c r="D39" t="s">
        <v>121</v>
      </c>
      <c r="E39" t="s">
        <v>164</v>
      </c>
      <c r="F39" t="s">
        <v>120</v>
      </c>
      <c r="G39" t="s">
        <v>119</v>
      </c>
      <c r="H39" t="s">
        <v>118</v>
      </c>
      <c r="I39" t="s">
        <v>117</v>
      </c>
      <c r="J39" t="s">
        <v>116</v>
      </c>
      <c r="K39" t="s">
        <v>166</v>
      </c>
      <c r="L39" t="s">
        <v>115</v>
      </c>
      <c r="M39" t="s">
        <v>114</v>
      </c>
      <c r="N39" t="s">
        <v>113</v>
      </c>
      <c r="O39" t="s">
        <v>112</v>
      </c>
      <c r="P39" t="s">
        <v>111</v>
      </c>
      <c r="Q39" t="s">
        <v>110</v>
      </c>
      <c r="R39" t="s">
        <v>168</v>
      </c>
      <c r="S39" t="s">
        <v>109</v>
      </c>
      <c r="T39" t="s">
        <v>170</v>
      </c>
      <c r="U39" t="s">
        <v>108</v>
      </c>
      <c r="V39" t="s">
        <v>107</v>
      </c>
      <c r="W39" t="s">
        <v>106</v>
      </c>
      <c r="X39" t="s">
        <v>105</v>
      </c>
      <c r="Y39" t="s">
        <v>104</v>
      </c>
      <c r="Z39" t="s">
        <v>103</v>
      </c>
      <c r="AA39" t="s">
        <v>172</v>
      </c>
      <c r="AB39" t="s">
        <v>102</v>
      </c>
      <c r="AC39" t="s">
        <v>101</v>
      </c>
      <c r="AD39" t="s">
        <v>98</v>
      </c>
      <c r="AE39" t="s">
        <v>93</v>
      </c>
      <c r="AF39" t="s">
        <v>92</v>
      </c>
      <c r="AG39" t="s">
        <v>94</v>
      </c>
      <c r="AH39" t="s">
        <v>95</v>
      </c>
      <c r="AI39" t="s">
        <v>96</v>
      </c>
      <c r="AJ39" t="s">
        <v>97</v>
      </c>
      <c r="AK39" t="s">
        <v>100</v>
      </c>
      <c r="AL39" t="s">
        <v>99</v>
      </c>
      <c r="AM39" t="s">
        <v>356</v>
      </c>
      <c r="AN39" t="s">
        <v>391</v>
      </c>
      <c r="AO39" t="s">
        <v>392</v>
      </c>
      <c r="AP39" t="s">
        <v>393</v>
      </c>
      <c r="AQ39" t="s">
        <v>394</v>
      </c>
      <c r="AR39" t="s">
        <v>395</v>
      </c>
      <c r="AS39" t="s">
        <v>417</v>
      </c>
      <c r="AT39" t="s">
        <v>440</v>
      </c>
    </row>
    <row r="41" spans="1:38" ht="15.75">
      <c r="A41">
        <v>2</v>
      </c>
      <c r="B41" t="s">
        <v>162</v>
      </c>
      <c r="P41">
        <v>5</v>
      </c>
      <c r="Q41">
        <v>2</v>
      </c>
      <c r="R41">
        <v>4</v>
      </c>
      <c r="S41">
        <v>5</v>
      </c>
      <c r="T41">
        <v>3</v>
      </c>
      <c r="U41">
        <v>7</v>
      </c>
      <c r="V41">
        <v>4</v>
      </c>
      <c r="W41">
        <v>4</v>
      </c>
      <c r="X41">
        <v>6</v>
      </c>
      <c r="Y41">
        <v>7</v>
      </c>
      <c r="Z41">
        <v>3</v>
      </c>
      <c r="AA41">
        <v>3</v>
      </c>
      <c r="AB41">
        <v>4</v>
      </c>
      <c r="AC41">
        <v>9</v>
      </c>
      <c r="AD41">
        <v>3</v>
      </c>
      <c r="AE41">
        <v>4</v>
      </c>
      <c r="AF41">
        <v>6</v>
      </c>
      <c r="AG41">
        <v>6</v>
      </c>
      <c r="AH41">
        <v>8</v>
      </c>
      <c r="AI41">
        <v>4</v>
      </c>
      <c r="AJ41">
        <v>4</v>
      </c>
      <c r="AK41">
        <v>10</v>
      </c>
      <c r="AL41">
        <v>4</v>
      </c>
    </row>
    <row r="42" spans="1:38" ht="15.75">
      <c r="A42">
        <v>3</v>
      </c>
      <c r="B42" t="s">
        <v>122</v>
      </c>
      <c r="P42">
        <v>4</v>
      </c>
      <c r="Q42">
        <v>2</v>
      </c>
      <c r="R42">
        <v>3</v>
      </c>
      <c r="S42">
        <v>4</v>
      </c>
      <c r="T42">
        <v>3</v>
      </c>
      <c r="U42">
        <v>6</v>
      </c>
      <c r="V42">
        <v>3</v>
      </c>
      <c r="W42">
        <v>3</v>
      </c>
      <c r="X42">
        <v>5</v>
      </c>
      <c r="Y42">
        <v>6</v>
      </c>
      <c r="Z42">
        <v>2</v>
      </c>
      <c r="AA42">
        <v>2</v>
      </c>
      <c r="AB42">
        <v>3</v>
      </c>
      <c r="AC42">
        <v>8</v>
      </c>
      <c r="AD42">
        <v>2</v>
      </c>
      <c r="AE42">
        <v>3</v>
      </c>
      <c r="AF42">
        <v>5</v>
      </c>
      <c r="AG42">
        <v>5</v>
      </c>
      <c r="AH42">
        <v>7</v>
      </c>
      <c r="AI42">
        <v>3</v>
      </c>
      <c r="AJ42">
        <v>3</v>
      </c>
      <c r="AK42">
        <v>9</v>
      </c>
      <c r="AL42">
        <v>3</v>
      </c>
    </row>
    <row r="43" spans="1:38" ht="15.75">
      <c r="A43">
        <v>4</v>
      </c>
      <c r="B43" t="s">
        <v>121</v>
      </c>
      <c r="P43">
        <v>6</v>
      </c>
      <c r="Q43">
        <v>2</v>
      </c>
      <c r="R43">
        <v>6</v>
      </c>
      <c r="S43">
        <v>6</v>
      </c>
      <c r="T43">
        <v>3</v>
      </c>
      <c r="U43">
        <v>7</v>
      </c>
      <c r="V43">
        <v>5</v>
      </c>
      <c r="W43">
        <v>6</v>
      </c>
      <c r="X43">
        <v>7</v>
      </c>
      <c r="Y43">
        <v>5</v>
      </c>
      <c r="Z43">
        <v>4</v>
      </c>
      <c r="AA43">
        <v>6</v>
      </c>
      <c r="AB43">
        <v>8</v>
      </c>
      <c r="AC43">
        <v>7</v>
      </c>
      <c r="AD43">
        <v>6</v>
      </c>
      <c r="AE43">
        <v>10</v>
      </c>
      <c r="AF43">
        <v>7</v>
      </c>
      <c r="AG43">
        <v>3</v>
      </c>
      <c r="AH43">
        <v>6</v>
      </c>
      <c r="AI43">
        <v>5</v>
      </c>
      <c r="AJ43">
        <v>5</v>
      </c>
      <c r="AK43">
        <v>8</v>
      </c>
      <c r="AL43">
        <v>4</v>
      </c>
    </row>
    <row r="44" spans="1:38" ht="15.75">
      <c r="A44">
        <v>5</v>
      </c>
      <c r="B44" t="s">
        <v>164</v>
      </c>
      <c r="P44">
        <v>5</v>
      </c>
      <c r="Q44">
        <v>4</v>
      </c>
      <c r="R44">
        <v>5</v>
      </c>
      <c r="S44">
        <v>5</v>
      </c>
      <c r="T44">
        <v>6</v>
      </c>
      <c r="U44">
        <v>6</v>
      </c>
      <c r="V44">
        <v>4</v>
      </c>
      <c r="W44">
        <v>5</v>
      </c>
      <c r="X44">
        <v>6</v>
      </c>
      <c r="Y44">
        <v>4</v>
      </c>
      <c r="Z44">
        <v>3</v>
      </c>
      <c r="AA44">
        <v>5</v>
      </c>
      <c r="AB44">
        <v>7</v>
      </c>
      <c r="AC44">
        <v>6</v>
      </c>
      <c r="AD44">
        <v>5</v>
      </c>
      <c r="AE44">
        <v>9</v>
      </c>
      <c r="AF44">
        <v>6</v>
      </c>
      <c r="AG44">
        <v>7</v>
      </c>
      <c r="AH44">
        <v>5</v>
      </c>
      <c r="AI44">
        <v>4</v>
      </c>
      <c r="AJ44">
        <v>4</v>
      </c>
      <c r="AK44">
        <v>7</v>
      </c>
      <c r="AL44">
        <v>3</v>
      </c>
    </row>
    <row r="45" spans="1:38" ht="15.75">
      <c r="A45">
        <v>6</v>
      </c>
      <c r="B45" t="s">
        <v>120</v>
      </c>
      <c r="P45">
        <v>4</v>
      </c>
      <c r="Q45">
        <v>3</v>
      </c>
      <c r="R45">
        <v>4</v>
      </c>
      <c r="S45">
        <v>4</v>
      </c>
      <c r="T45">
        <v>5</v>
      </c>
      <c r="U45">
        <v>10</v>
      </c>
      <c r="V45">
        <v>3</v>
      </c>
      <c r="W45">
        <v>4</v>
      </c>
      <c r="X45">
        <v>4</v>
      </c>
      <c r="Y45">
        <v>3</v>
      </c>
      <c r="Z45">
        <v>4</v>
      </c>
      <c r="AA45">
        <v>4</v>
      </c>
      <c r="AB45">
        <v>6</v>
      </c>
      <c r="AC45">
        <v>5</v>
      </c>
      <c r="AD45">
        <v>4</v>
      </c>
      <c r="AE45">
        <v>8</v>
      </c>
      <c r="AF45">
        <v>5</v>
      </c>
      <c r="AG45">
        <v>6</v>
      </c>
      <c r="AH45">
        <v>4</v>
      </c>
      <c r="AI45">
        <v>3</v>
      </c>
      <c r="AJ45">
        <v>3</v>
      </c>
      <c r="AK45">
        <v>6</v>
      </c>
      <c r="AL45">
        <v>4</v>
      </c>
    </row>
    <row r="46" spans="1:38" ht="15.75">
      <c r="A46">
        <v>7</v>
      </c>
      <c r="B46" t="s">
        <v>119</v>
      </c>
      <c r="P46">
        <v>4</v>
      </c>
      <c r="Q46">
        <v>2</v>
      </c>
      <c r="R46">
        <v>3</v>
      </c>
      <c r="S46">
        <v>4</v>
      </c>
      <c r="T46">
        <v>4</v>
      </c>
      <c r="U46">
        <v>9</v>
      </c>
      <c r="V46">
        <v>4</v>
      </c>
      <c r="W46">
        <v>3</v>
      </c>
      <c r="X46">
        <v>4</v>
      </c>
      <c r="Y46">
        <v>2</v>
      </c>
      <c r="Z46">
        <v>3</v>
      </c>
      <c r="AA46">
        <v>3</v>
      </c>
      <c r="AB46">
        <v>5</v>
      </c>
      <c r="AC46">
        <v>5</v>
      </c>
      <c r="AD46">
        <v>5</v>
      </c>
      <c r="AE46">
        <v>7</v>
      </c>
      <c r="AF46">
        <v>8</v>
      </c>
      <c r="AG46">
        <v>5</v>
      </c>
      <c r="AH46">
        <v>3</v>
      </c>
      <c r="AI46">
        <v>3</v>
      </c>
      <c r="AJ46">
        <v>2</v>
      </c>
      <c r="AK46">
        <v>5</v>
      </c>
      <c r="AL46">
        <v>3</v>
      </c>
    </row>
    <row r="47" spans="1:38" ht="15.75">
      <c r="A47">
        <v>8</v>
      </c>
      <c r="B47" t="s">
        <v>118</v>
      </c>
      <c r="P47">
        <v>6</v>
      </c>
      <c r="Q47">
        <v>2</v>
      </c>
      <c r="R47">
        <v>2</v>
      </c>
      <c r="S47">
        <v>6</v>
      </c>
      <c r="T47">
        <v>4</v>
      </c>
      <c r="U47">
        <v>8</v>
      </c>
      <c r="V47">
        <v>3</v>
      </c>
      <c r="W47">
        <v>5</v>
      </c>
      <c r="X47">
        <v>7</v>
      </c>
      <c r="Y47">
        <v>8</v>
      </c>
      <c r="Z47">
        <v>4</v>
      </c>
      <c r="AA47">
        <v>4</v>
      </c>
      <c r="AB47">
        <v>5</v>
      </c>
      <c r="AC47">
        <v>10</v>
      </c>
      <c r="AD47">
        <v>4</v>
      </c>
      <c r="AE47">
        <v>5</v>
      </c>
      <c r="AF47">
        <v>7</v>
      </c>
      <c r="AG47">
        <v>7</v>
      </c>
      <c r="AH47">
        <v>9</v>
      </c>
      <c r="AI47">
        <v>5</v>
      </c>
      <c r="AJ47">
        <v>5</v>
      </c>
      <c r="AK47">
        <v>11</v>
      </c>
      <c r="AL47">
        <v>5</v>
      </c>
    </row>
    <row r="48" spans="1:2" ht="15.75">
      <c r="A48">
        <v>9</v>
      </c>
      <c r="B48" t="s">
        <v>117</v>
      </c>
    </row>
    <row r="49" spans="1:38" ht="15.75">
      <c r="A49">
        <v>10</v>
      </c>
      <c r="B49" t="s">
        <v>116</v>
      </c>
      <c r="P49">
        <v>5</v>
      </c>
      <c r="Q49">
        <v>4</v>
      </c>
      <c r="R49">
        <v>8</v>
      </c>
      <c r="S49">
        <f>R43+2</f>
        <v>8</v>
      </c>
      <c r="T49">
        <f>S43+2</f>
        <v>8</v>
      </c>
      <c r="U49">
        <f aca="true" t="shared" si="0" ref="U49:AL49">T43+2</f>
        <v>5</v>
      </c>
      <c r="V49">
        <f t="shared" si="0"/>
        <v>9</v>
      </c>
      <c r="W49">
        <f t="shared" si="0"/>
        <v>7</v>
      </c>
      <c r="X49">
        <f t="shared" si="0"/>
        <v>8</v>
      </c>
      <c r="Y49">
        <f t="shared" si="0"/>
        <v>9</v>
      </c>
      <c r="Z49">
        <f t="shared" si="0"/>
        <v>7</v>
      </c>
      <c r="AA49">
        <f t="shared" si="0"/>
        <v>6</v>
      </c>
      <c r="AB49">
        <f t="shared" si="0"/>
        <v>8</v>
      </c>
      <c r="AC49">
        <f t="shared" si="0"/>
        <v>10</v>
      </c>
      <c r="AD49">
        <f t="shared" si="0"/>
        <v>9</v>
      </c>
      <c r="AE49">
        <f t="shared" si="0"/>
        <v>8</v>
      </c>
      <c r="AF49">
        <f t="shared" si="0"/>
        <v>12</v>
      </c>
      <c r="AG49">
        <f t="shared" si="0"/>
        <v>9</v>
      </c>
      <c r="AH49">
        <f t="shared" si="0"/>
        <v>5</v>
      </c>
      <c r="AI49">
        <f t="shared" si="0"/>
        <v>8</v>
      </c>
      <c r="AJ49">
        <f t="shared" si="0"/>
        <v>7</v>
      </c>
      <c r="AK49">
        <f t="shared" si="0"/>
        <v>7</v>
      </c>
      <c r="AL49">
        <f t="shared" si="0"/>
        <v>10</v>
      </c>
    </row>
    <row r="50" spans="1:38" ht="15.75">
      <c r="A50">
        <v>11</v>
      </c>
      <c r="B50" t="s">
        <v>166</v>
      </c>
      <c r="P50">
        <v>8</v>
      </c>
      <c r="Q50">
        <v>3</v>
      </c>
      <c r="R50">
        <v>7</v>
      </c>
      <c r="S50">
        <f aca="true" t="shared" si="1" ref="S50:T52">R44+2</f>
        <v>7</v>
      </c>
      <c r="T50">
        <f t="shared" si="1"/>
        <v>7</v>
      </c>
      <c r="U50">
        <f aca="true" t="shared" si="2" ref="U50:AL50">T44+2</f>
        <v>8</v>
      </c>
      <c r="V50">
        <f t="shared" si="2"/>
        <v>8</v>
      </c>
      <c r="W50">
        <f t="shared" si="2"/>
        <v>6</v>
      </c>
      <c r="X50">
        <f t="shared" si="2"/>
        <v>7</v>
      </c>
      <c r="Y50">
        <f t="shared" si="2"/>
        <v>8</v>
      </c>
      <c r="Z50">
        <f t="shared" si="2"/>
        <v>6</v>
      </c>
      <c r="AA50">
        <f t="shared" si="2"/>
        <v>5</v>
      </c>
      <c r="AB50">
        <f t="shared" si="2"/>
        <v>7</v>
      </c>
      <c r="AC50">
        <f t="shared" si="2"/>
        <v>9</v>
      </c>
      <c r="AD50">
        <f t="shared" si="2"/>
        <v>8</v>
      </c>
      <c r="AE50">
        <f t="shared" si="2"/>
        <v>7</v>
      </c>
      <c r="AF50">
        <f t="shared" si="2"/>
        <v>11</v>
      </c>
      <c r="AG50">
        <f t="shared" si="2"/>
        <v>8</v>
      </c>
      <c r="AH50">
        <f t="shared" si="2"/>
        <v>9</v>
      </c>
      <c r="AI50">
        <f t="shared" si="2"/>
        <v>7</v>
      </c>
      <c r="AJ50">
        <f t="shared" si="2"/>
        <v>6</v>
      </c>
      <c r="AK50">
        <f t="shared" si="2"/>
        <v>6</v>
      </c>
      <c r="AL50">
        <f t="shared" si="2"/>
        <v>9</v>
      </c>
    </row>
    <row r="51" spans="1:38" ht="15.75">
      <c r="A51">
        <v>12</v>
      </c>
      <c r="B51" t="s">
        <v>115</v>
      </c>
      <c r="P51">
        <v>7</v>
      </c>
      <c r="Q51">
        <v>5</v>
      </c>
      <c r="R51">
        <v>6</v>
      </c>
      <c r="S51">
        <f t="shared" si="1"/>
        <v>6</v>
      </c>
      <c r="T51">
        <f t="shared" si="1"/>
        <v>6</v>
      </c>
      <c r="U51">
        <f aca="true" t="shared" si="3" ref="U51:AL51">T45+2</f>
        <v>7</v>
      </c>
      <c r="V51">
        <f t="shared" si="3"/>
        <v>12</v>
      </c>
      <c r="W51">
        <f t="shared" si="3"/>
        <v>5</v>
      </c>
      <c r="X51">
        <f t="shared" si="3"/>
        <v>6</v>
      </c>
      <c r="Y51">
        <f t="shared" si="3"/>
        <v>6</v>
      </c>
      <c r="Z51">
        <f t="shared" si="3"/>
        <v>5</v>
      </c>
      <c r="AA51">
        <f t="shared" si="3"/>
        <v>6</v>
      </c>
      <c r="AB51">
        <f t="shared" si="3"/>
        <v>6</v>
      </c>
      <c r="AC51">
        <f t="shared" si="3"/>
        <v>8</v>
      </c>
      <c r="AD51">
        <f t="shared" si="3"/>
        <v>7</v>
      </c>
      <c r="AE51">
        <f t="shared" si="3"/>
        <v>6</v>
      </c>
      <c r="AF51">
        <f t="shared" si="3"/>
        <v>10</v>
      </c>
      <c r="AG51">
        <f t="shared" si="3"/>
        <v>7</v>
      </c>
      <c r="AH51">
        <f t="shared" si="3"/>
        <v>8</v>
      </c>
      <c r="AI51">
        <f t="shared" si="3"/>
        <v>6</v>
      </c>
      <c r="AJ51">
        <f t="shared" si="3"/>
        <v>5</v>
      </c>
      <c r="AK51">
        <f t="shared" si="3"/>
        <v>5</v>
      </c>
      <c r="AL51">
        <f t="shared" si="3"/>
        <v>8</v>
      </c>
    </row>
    <row r="52" spans="1:38" ht="15.75">
      <c r="A52">
        <v>13</v>
      </c>
      <c r="B52" t="s">
        <v>114</v>
      </c>
      <c r="P52">
        <v>6</v>
      </c>
      <c r="Q52">
        <v>4</v>
      </c>
      <c r="R52">
        <v>5</v>
      </c>
      <c r="S52">
        <f t="shared" si="1"/>
        <v>5</v>
      </c>
      <c r="T52">
        <f t="shared" si="1"/>
        <v>6</v>
      </c>
      <c r="U52">
        <f aca="true" t="shared" si="4" ref="U52:AL52">T46+2</f>
        <v>6</v>
      </c>
      <c r="V52">
        <f t="shared" si="4"/>
        <v>11</v>
      </c>
      <c r="W52">
        <f t="shared" si="4"/>
        <v>6</v>
      </c>
      <c r="X52">
        <f t="shared" si="4"/>
        <v>5</v>
      </c>
      <c r="Y52">
        <f t="shared" si="4"/>
        <v>6</v>
      </c>
      <c r="Z52">
        <f t="shared" si="4"/>
        <v>4</v>
      </c>
      <c r="AA52">
        <f t="shared" si="4"/>
        <v>5</v>
      </c>
      <c r="AB52">
        <f t="shared" si="4"/>
        <v>5</v>
      </c>
      <c r="AC52">
        <f t="shared" si="4"/>
        <v>7</v>
      </c>
      <c r="AD52">
        <f t="shared" si="4"/>
        <v>7</v>
      </c>
      <c r="AE52">
        <f t="shared" si="4"/>
        <v>7</v>
      </c>
      <c r="AF52">
        <f t="shared" si="4"/>
        <v>9</v>
      </c>
      <c r="AG52">
        <f t="shared" si="4"/>
        <v>10</v>
      </c>
      <c r="AH52">
        <f t="shared" si="4"/>
        <v>7</v>
      </c>
      <c r="AI52">
        <f t="shared" si="4"/>
        <v>5</v>
      </c>
      <c r="AJ52">
        <f t="shared" si="4"/>
        <v>5</v>
      </c>
      <c r="AK52">
        <f t="shared" si="4"/>
        <v>4</v>
      </c>
      <c r="AL52">
        <f t="shared" si="4"/>
        <v>7</v>
      </c>
    </row>
    <row r="53" spans="1:38" ht="15.75">
      <c r="A53">
        <v>14</v>
      </c>
      <c r="B53" t="s">
        <v>113</v>
      </c>
      <c r="P53">
        <v>5</v>
      </c>
      <c r="Q53">
        <v>4</v>
      </c>
      <c r="R53">
        <v>4</v>
      </c>
      <c r="S53">
        <f>R47+2</f>
        <v>4</v>
      </c>
      <c r="T53">
        <f>S47+2</f>
        <v>8</v>
      </c>
      <c r="U53">
        <f aca="true" t="shared" si="5" ref="U53:AL53">T47+2</f>
        <v>6</v>
      </c>
      <c r="V53">
        <f t="shared" si="5"/>
        <v>10</v>
      </c>
      <c r="W53">
        <f t="shared" si="5"/>
        <v>5</v>
      </c>
      <c r="X53">
        <f t="shared" si="5"/>
        <v>7</v>
      </c>
      <c r="Y53">
        <f t="shared" si="5"/>
        <v>9</v>
      </c>
      <c r="Z53">
        <f t="shared" si="5"/>
        <v>10</v>
      </c>
      <c r="AA53">
        <f t="shared" si="5"/>
        <v>6</v>
      </c>
      <c r="AB53">
        <f t="shared" si="5"/>
        <v>6</v>
      </c>
      <c r="AC53">
        <f t="shared" si="5"/>
        <v>7</v>
      </c>
      <c r="AD53">
        <f t="shared" si="5"/>
        <v>12</v>
      </c>
      <c r="AE53">
        <f t="shared" si="5"/>
        <v>6</v>
      </c>
      <c r="AF53">
        <f t="shared" si="5"/>
        <v>7</v>
      </c>
      <c r="AG53">
        <f t="shared" si="5"/>
        <v>9</v>
      </c>
      <c r="AH53">
        <f t="shared" si="5"/>
        <v>9</v>
      </c>
      <c r="AI53">
        <f t="shared" si="5"/>
        <v>11</v>
      </c>
      <c r="AJ53">
        <f t="shared" si="5"/>
        <v>7</v>
      </c>
      <c r="AK53">
        <f t="shared" si="5"/>
        <v>7</v>
      </c>
      <c r="AL53">
        <f t="shared" si="5"/>
        <v>13</v>
      </c>
    </row>
    <row r="54" spans="1:38" ht="15.75">
      <c r="A54">
        <v>15</v>
      </c>
      <c r="B54" t="s">
        <v>112</v>
      </c>
      <c r="P54">
        <v>7</v>
      </c>
      <c r="Q54">
        <v>4</v>
      </c>
      <c r="R54">
        <v>7</v>
      </c>
      <c r="S54">
        <f>R41+2</f>
        <v>6</v>
      </c>
      <c r="T54">
        <f>S41+2</f>
        <v>7</v>
      </c>
      <c r="U54">
        <f aca="true" t="shared" si="6" ref="U54:AL54">T41+2</f>
        <v>5</v>
      </c>
      <c r="V54">
        <f t="shared" si="6"/>
        <v>9</v>
      </c>
      <c r="W54">
        <f t="shared" si="6"/>
        <v>6</v>
      </c>
      <c r="X54">
        <f t="shared" si="6"/>
        <v>6</v>
      </c>
      <c r="Y54">
        <f t="shared" si="6"/>
        <v>8</v>
      </c>
      <c r="Z54">
        <f t="shared" si="6"/>
        <v>9</v>
      </c>
      <c r="AA54">
        <f t="shared" si="6"/>
        <v>5</v>
      </c>
      <c r="AB54">
        <f t="shared" si="6"/>
        <v>5</v>
      </c>
      <c r="AC54">
        <f t="shared" si="6"/>
        <v>6</v>
      </c>
      <c r="AD54">
        <f t="shared" si="6"/>
        <v>11</v>
      </c>
      <c r="AE54">
        <f t="shared" si="6"/>
        <v>5</v>
      </c>
      <c r="AF54">
        <f t="shared" si="6"/>
        <v>6</v>
      </c>
      <c r="AG54">
        <f t="shared" si="6"/>
        <v>8</v>
      </c>
      <c r="AH54">
        <f t="shared" si="6"/>
        <v>8</v>
      </c>
      <c r="AI54">
        <f t="shared" si="6"/>
        <v>10</v>
      </c>
      <c r="AJ54">
        <f t="shared" si="6"/>
        <v>6</v>
      </c>
      <c r="AK54">
        <f t="shared" si="6"/>
        <v>6</v>
      </c>
      <c r="AL54">
        <f t="shared" si="6"/>
        <v>12</v>
      </c>
    </row>
    <row r="55" spans="1:38" ht="15.75">
      <c r="A55">
        <v>16</v>
      </c>
      <c r="B55" t="s">
        <v>111</v>
      </c>
      <c r="P55">
        <v>6</v>
      </c>
      <c r="Q55">
        <v>4</v>
      </c>
      <c r="R55">
        <v>6</v>
      </c>
      <c r="S55">
        <f>R42+2</f>
        <v>5</v>
      </c>
      <c r="T55">
        <f>S42+2</f>
        <v>6</v>
      </c>
      <c r="U55">
        <f aca="true" t="shared" si="7" ref="U55:AL55">T42+2</f>
        <v>5</v>
      </c>
      <c r="V55">
        <f t="shared" si="7"/>
        <v>8</v>
      </c>
      <c r="W55">
        <f t="shared" si="7"/>
        <v>5</v>
      </c>
      <c r="X55">
        <f t="shared" si="7"/>
        <v>5</v>
      </c>
      <c r="Y55">
        <f t="shared" si="7"/>
        <v>7</v>
      </c>
      <c r="Z55">
        <f t="shared" si="7"/>
        <v>8</v>
      </c>
      <c r="AA55">
        <f t="shared" si="7"/>
        <v>4</v>
      </c>
      <c r="AB55">
        <f t="shared" si="7"/>
        <v>4</v>
      </c>
      <c r="AC55">
        <f t="shared" si="7"/>
        <v>5</v>
      </c>
      <c r="AD55">
        <f t="shared" si="7"/>
        <v>10</v>
      </c>
      <c r="AE55">
        <f t="shared" si="7"/>
        <v>4</v>
      </c>
      <c r="AF55">
        <f t="shared" si="7"/>
        <v>5</v>
      </c>
      <c r="AG55">
        <f t="shared" si="7"/>
        <v>7</v>
      </c>
      <c r="AH55">
        <f t="shared" si="7"/>
        <v>7</v>
      </c>
      <c r="AI55">
        <f t="shared" si="7"/>
        <v>9</v>
      </c>
      <c r="AJ55">
        <f t="shared" si="7"/>
        <v>5</v>
      </c>
      <c r="AK55">
        <f t="shared" si="7"/>
        <v>5</v>
      </c>
      <c r="AL55">
        <f t="shared" si="7"/>
        <v>11</v>
      </c>
    </row>
    <row r="56" spans="1:2" ht="15.75">
      <c r="A56">
        <v>17</v>
      </c>
      <c r="B56" t="s">
        <v>110</v>
      </c>
    </row>
    <row r="57" spans="1:18" ht="15.75">
      <c r="A57">
        <v>18</v>
      </c>
      <c r="B57" t="s">
        <v>168</v>
      </c>
      <c r="P57">
        <f>P41-P49</f>
        <v>0</v>
      </c>
      <c r="Q57">
        <f>Q41-Q49</f>
        <v>-2</v>
      </c>
      <c r="R57">
        <f>R41-R49</f>
        <v>-4</v>
      </c>
    </row>
    <row r="58" spans="1:18" ht="15.75">
      <c r="A58">
        <v>19</v>
      </c>
      <c r="B58" t="s">
        <v>109</v>
      </c>
      <c r="P58">
        <f aca="true" t="shared" si="8" ref="P58:Q63">P42-P50</f>
        <v>-4</v>
      </c>
      <c r="Q58">
        <f t="shared" si="8"/>
        <v>-1</v>
      </c>
      <c r="R58">
        <f aca="true" t="shared" si="9" ref="R58:R63">R42-R50</f>
        <v>-4</v>
      </c>
    </row>
    <row r="59" spans="1:18" ht="15.75">
      <c r="A59">
        <v>20</v>
      </c>
      <c r="B59" t="s">
        <v>170</v>
      </c>
      <c r="P59">
        <f t="shared" si="8"/>
        <v>-1</v>
      </c>
      <c r="Q59">
        <f t="shared" si="8"/>
        <v>-3</v>
      </c>
      <c r="R59">
        <f t="shared" si="9"/>
        <v>0</v>
      </c>
    </row>
    <row r="60" spans="1:18" ht="15.75">
      <c r="A60">
        <v>21</v>
      </c>
      <c r="B60" t="s">
        <v>108</v>
      </c>
      <c r="P60">
        <f t="shared" si="8"/>
        <v>-1</v>
      </c>
      <c r="Q60">
        <f t="shared" si="8"/>
        <v>0</v>
      </c>
      <c r="R60">
        <f t="shared" si="9"/>
        <v>0</v>
      </c>
    </row>
    <row r="61" spans="1:18" ht="15.75">
      <c r="A61">
        <v>22</v>
      </c>
      <c r="B61" t="s">
        <v>107</v>
      </c>
      <c r="P61">
        <f t="shared" si="8"/>
        <v>-1</v>
      </c>
      <c r="Q61">
        <f t="shared" si="8"/>
        <v>-1</v>
      </c>
      <c r="R61">
        <f t="shared" si="9"/>
        <v>0</v>
      </c>
    </row>
    <row r="62" spans="1:18" ht="15.75">
      <c r="A62">
        <v>23</v>
      </c>
      <c r="B62" t="s">
        <v>106</v>
      </c>
      <c r="P62">
        <f t="shared" si="8"/>
        <v>-3</v>
      </c>
      <c r="Q62">
        <f t="shared" si="8"/>
        <v>-2</v>
      </c>
      <c r="R62">
        <f t="shared" si="9"/>
        <v>-4</v>
      </c>
    </row>
    <row r="63" spans="1:18" ht="15.75">
      <c r="A63">
        <v>24</v>
      </c>
      <c r="B63" t="s">
        <v>105</v>
      </c>
      <c r="P63">
        <f t="shared" si="8"/>
        <v>0</v>
      </c>
      <c r="Q63">
        <f t="shared" si="8"/>
        <v>-2</v>
      </c>
      <c r="R63">
        <f t="shared" si="9"/>
        <v>-4</v>
      </c>
    </row>
    <row r="64" spans="1:2" ht="15.75">
      <c r="A64">
        <v>25</v>
      </c>
      <c r="B64" t="s">
        <v>104</v>
      </c>
    </row>
    <row r="65" spans="1:2" ht="15.75">
      <c r="A65">
        <v>26</v>
      </c>
      <c r="B65" t="s">
        <v>103</v>
      </c>
    </row>
    <row r="66" spans="1:2" ht="15.75">
      <c r="A66">
        <v>27</v>
      </c>
      <c r="B66" t="s">
        <v>172</v>
      </c>
    </row>
    <row r="67" spans="1:2" ht="15.75">
      <c r="A67">
        <v>28</v>
      </c>
      <c r="B67" t="s">
        <v>102</v>
      </c>
    </row>
    <row r="68" spans="1:2" ht="15.75">
      <c r="A68">
        <v>29</v>
      </c>
      <c r="B68" t="s">
        <v>101</v>
      </c>
    </row>
    <row r="69" spans="1:2" ht="15.75">
      <c r="A69">
        <v>30</v>
      </c>
      <c r="B69" t="s">
        <v>98</v>
      </c>
    </row>
    <row r="70" spans="1:2" ht="15.75">
      <c r="A70">
        <v>31</v>
      </c>
      <c r="B70" t="s">
        <v>93</v>
      </c>
    </row>
    <row r="71" spans="1:2" ht="15.75">
      <c r="A71">
        <v>32</v>
      </c>
      <c r="B71" t="s">
        <v>92</v>
      </c>
    </row>
    <row r="72" spans="1:2" ht="15.75">
      <c r="A72">
        <v>33</v>
      </c>
      <c r="B72" t="s">
        <v>94</v>
      </c>
    </row>
    <row r="73" spans="1:2" ht="15.75">
      <c r="A73">
        <v>34</v>
      </c>
      <c r="B73" t="s">
        <v>95</v>
      </c>
    </row>
    <row r="74" spans="1:2" ht="15.75">
      <c r="A74">
        <v>35</v>
      </c>
      <c r="B74" t="s">
        <v>96</v>
      </c>
    </row>
    <row r="75" spans="1:2" ht="15.75">
      <c r="A75">
        <v>36</v>
      </c>
      <c r="B75" t="s">
        <v>97</v>
      </c>
    </row>
    <row r="76" spans="1:2" ht="15.75">
      <c r="A76">
        <v>37</v>
      </c>
      <c r="B76" t="s">
        <v>100</v>
      </c>
    </row>
    <row r="77" spans="1:2" ht="15.75">
      <c r="A77">
        <v>38</v>
      </c>
      <c r="B77" t="s">
        <v>99</v>
      </c>
    </row>
    <row r="78" spans="1:2" ht="15.75">
      <c r="A78">
        <v>39</v>
      </c>
      <c r="B78" t="s">
        <v>356</v>
      </c>
    </row>
    <row r="79" spans="1:18" ht="15.75">
      <c r="A79">
        <v>40</v>
      </c>
      <c r="B79" t="s">
        <v>391</v>
      </c>
      <c r="D79" s="81"/>
      <c r="E79" s="81"/>
      <c r="F79" s="82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1:18" ht="15.75">
      <c r="A80">
        <v>41</v>
      </c>
      <c r="B80" t="s">
        <v>392</v>
      </c>
      <c r="C80" s="81" t="s">
        <v>341</v>
      </c>
      <c r="D80" s="81" t="s">
        <v>342</v>
      </c>
      <c r="E80" s="81" t="s">
        <v>343</v>
      </c>
      <c r="F80" s="81" t="s">
        <v>344</v>
      </c>
      <c r="G80" s="81" t="s">
        <v>345</v>
      </c>
      <c r="H80" s="85" t="s">
        <v>346</v>
      </c>
      <c r="I80" s="85" t="s">
        <v>347</v>
      </c>
      <c r="J80" s="85"/>
      <c r="K80" s="85"/>
      <c r="L80" s="85"/>
      <c r="N80" s="85"/>
      <c r="O80" s="85"/>
      <c r="P80" s="85"/>
      <c r="Q80" s="85"/>
      <c r="R80" s="85"/>
    </row>
    <row r="81" spans="1:18" ht="15.75">
      <c r="A81">
        <v>42</v>
      </c>
      <c r="B81" t="s">
        <v>393</v>
      </c>
      <c r="C81" s="85">
        <v>42471</v>
      </c>
      <c r="D81" s="85">
        <v>42472</v>
      </c>
      <c r="E81" s="85">
        <v>42473</v>
      </c>
      <c r="F81" s="85">
        <v>42474</v>
      </c>
      <c r="G81" s="85">
        <v>42475</v>
      </c>
      <c r="H81" s="85">
        <v>42476</v>
      </c>
      <c r="I81" s="85">
        <v>42477</v>
      </c>
      <c r="J81" s="85"/>
      <c r="K81" s="85"/>
      <c r="L81" s="85"/>
      <c r="N81" s="85"/>
      <c r="O81" s="85"/>
      <c r="P81" s="85"/>
      <c r="Q81" s="85"/>
      <c r="R81" s="85"/>
    </row>
    <row r="82" spans="1:18" ht="15.75">
      <c r="A82">
        <v>43</v>
      </c>
      <c r="B82" t="s">
        <v>394</v>
      </c>
      <c r="C82" s="85">
        <v>42478</v>
      </c>
      <c r="D82" s="85">
        <v>42479</v>
      </c>
      <c r="E82" s="85">
        <v>42480</v>
      </c>
      <c r="F82" s="85">
        <v>42481</v>
      </c>
      <c r="G82" s="85">
        <v>42482</v>
      </c>
      <c r="H82" s="85">
        <v>42483</v>
      </c>
      <c r="I82" s="85">
        <v>42484</v>
      </c>
      <c r="J82" s="85"/>
      <c r="K82" s="85"/>
      <c r="L82" s="85"/>
      <c r="N82" s="85"/>
      <c r="O82" s="85"/>
      <c r="P82" s="85"/>
      <c r="Q82" s="85"/>
      <c r="R82" s="85"/>
    </row>
    <row r="83" spans="1:18" ht="15.75">
      <c r="A83">
        <v>44</v>
      </c>
      <c r="B83" t="s">
        <v>395</v>
      </c>
      <c r="C83" s="85">
        <v>42485</v>
      </c>
      <c r="D83" s="85">
        <v>42486</v>
      </c>
      <c r="E83" s="85">
        <v>42487</v>
      </c>
      <c r="F83" s="85">
        <v>42488</v>
      </c>
      <c r="G83" s="85">
        <v>42489</v>
      </c>
      <c r="H83" s="85">
        <v>42490</v>
      </c>
      <c r="I83" s="85">
        <v>42491</v>
      </c>
      <c r="J83" s="85"/>
      <c r="K83" s="85"/>
      <c r="L83" s="85"/>
      <c r="N83" s="85"/>
      <c r="O83" s="85"/>
      <c r="P83" s="85"/>
      <c r="Q83" s="85"/>
      <c r="R83" s="85"/>
    </row>
    <row r="84" spans="3:18" ht="15.75">
      <c r="C84" s="85">
        <v>42492</v>
      </c>
      <c r="D84" s="85">
        <v>42493</v>
      </c>
      <c r="E84" s="85">
        <v>42494</v>
      </c>
      <c r="F84" s="85">
        <v>42495</v>
      </c>
      <c r="G84" s="85">
        <v>42496</v>
      </c>
      <c r="H84" s="85">
        <v>42497</v>
      </c>
      <c r="I84" s="85">
        <v>42498</v>
      </c>
      <c r="J84" s="85"/>
      <c r="K84" s="85"/>
      <c r="L84" s="85"/>
      <c r="N84" s="85"/>
      <c r="O84" s="85"/>
      <c r="P84" s="85"/>
      <c r="Q84" s="85"/>
      <c r="R84" s="85"/>
    </row>
    <row r="86" spans="3:4" ht="15.75">
      <c r="C86" s="81">
        <v>10</v>
      </c>
      <c r="D86" s="81" t="str">
        <f>VLOOKUP(C86,A41:B77,2,FALSE)</f>
        <v>Iwakuni(IWK), </v>
      </c>
    </row>
    <row r="87" spans="3:7" ht="15.75">
      <c r="C87" s="83"/>
      <c r="D87" s="85">
        <v>42471</v>
      </c>
      <c r="E87" s="85">
        <f>D87+(VLOOKUP(WEEKDAY(D87),DATA!A30:AL37,C86,FALSE))</f>
        <v>42476</v>
      </c>
      <c r="F87" s="89">
        <f>WEEKDAY(E87)-1</f>
        <v>6</v>
      </c>
      <c r="G87" s="90"/>
    </row>
    <row r="88" spans="3:7" ht="15.75">
      <c r="C88" s="83"/>
      <c r="D88" s="85">
        <v>42472</v>
      </c>
      <c r="E88" s="85">
        <f>D88+(VLOOKUP(WEEKDAY(D88),DATA!A30:AL37,C86,FALSE))</f>
        <v>42483</v>
      </c>
      <c r="F88" s="89">
        <f aca="true" t="shared" si="10" ref="F88:F93">WEEKDAY(E88)-1</f>
        <v>6</v>
      </c>
      <c r="G88" s="90"/>
    </row>
    <row r="89" spans="3:7" ht="15.75">
      <c r="C89" s="83"/>
      <c r="D89" s="85">
        <v>42473</v>
      </c>
      <c r="E89" s="85">
        <f>D89+(VLOOKUP(WEEKDAY(D89),DATA!A30:AL37,C86,FALSE))</f>
        <v>42483</v>
      </c>
      <c r="F89" s="89">
        <f t="shared" si="10"/>
        <v>6</v>
      </c>
      <c r="G89" s="90"/>
    </row>
    <row r="90" spans="3:7" ht="15.75">
      <c r="C90" s="83"/>
      <c r="D90" s="85">
        <v>42474</v>
      </c>
      <c r="E90" s="85">
        <f>D90+(VLOOKUP(WEEKDAY(D90),DATA!A30:AL37,C86,FALSE))</f>
        <v>42483</v>
      </c>
      <c r="F90" s="89">
        <f t="shared" si="10"/>
        <v>6</v>
      </c>
      <c r="G90" s="90"/>
    </row>
    <row r="91" spans="3:7" ht="15.75">
      <c r="C91" s="83"/>
      <c r="D91" s="85">
        <v>42475</v>
      </c>
      <c r="E91" s="85">
        <f>D91+(VLOOKUP(WEEKDAY(D91),DATA!A30:AL37,C86,FALSE))</f>
        <v>42483</v>
      </c>
      <c r="F91" s="89">
        <f t="shared" si="10"/>
        <v>6</v>
      </c>
      <c r="G91" s="90"/>
    </row>
    <row r="92" spans="3:7" ht="15.75">
      <c r="C92" s="83"/>
      <c r="D92" s="85">
        <v>42476</v>
      </c>
      <c r="E92" s="85">
        <f>D92+(VLOOKUP(WEEKDAY(D92),DATA!A30:AL37,C86,FALSE))</f>
        <v>42483</v>
      </c>
      <c r="F92" s="89">
        <f t="shared" si="10"/>
        <v>6</v>
      </c>
      <c r="G92" s="90"/>
    </row>
    <row r="93" spans="3:7" ht="15.75">
      <c r="C93" s="83"/>
      <c r="D93" s="85">
        <v>42477</v>
      </c>
      <c r="E93" s="85">
        <f>D93+(VLOOKUP(WEEKDAY(D93),DATA!A30:AL37,C86,FALSE))</f>
        <v>42483</v>
      </c>
      <c r="F93" s="89">
        <f t="shared" si="10"/>
        <v>6</v>
      </c>
      <c r="G93" s="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="60" zoomScalePageLayoutView="0" workbookViewId="0" topLeftCell="A1">
      <selection activeCell="H38" sqref="H38"/>
    </sheetView>
  </sheetViews>
  <sheetFormatPr defaultColWidth="9.00390625" defaultRowHeight="16.5"/>
  <cols>
    <col min="1" max="1" width="30.50390625" style="0" bestFit="1" customWidth="1"/>
    <col min="2" max="2" width="9.25390625" style="0" bestFit="1" customWidth="1"/>
    <col min="5" max="5" width="9.375" style="0" bestFit="1" customWidth="1"/>
  </cols>
  <sheetData>
    <row r="1" spans="1:5" ht="15.75">
      <c r="A1" s="86" t="s">
        <v>340</v>
      </c>
      <c r="B1" s="84" t="s">
        <v>285</v>
      </c>
      <c r="C1" s="84" t="s">
        <v>286</v>
      </c>
      <c r="D1" s="84" t="s">
        <v>287</v>
      </c>
      <c r="E1" s="84" t="s">
        <v>339</v>
      </c>
    </row>
    <row r="2" spans="1:5" ht="15.75">
      <c r="A2" s="86" t="s">
        <v>253</v>
      </c>
      <c r="B2" s="83" t="s">
        <v>288</v>
      </c>
      <c r="C2" s="84" t="s">
        <v>294</v>
      </c>
      <c r="D2" s="84" t="s">
        <v>295</v>
      </c>
      <c r="E2" s="84" t="s">
        <v>297</v>
      </c>
    </row>
    <row r="3" spans="1:5" ht="15.75">
      <c r="A3" s="88"/>
      <c r="B3" s="83" t="s">
        <v>289</v>
      </c>
      <c r="C3" s="84" t="s">
        <v>298</v>
      </c>
      <c r="D3" s="84" t="s">
        <v>299</v>
      </c>
      <c r="E3" s="84" t="s">
        <v>294</v>
      </c>
    </row>
    <row r="4" spans="1:5" ht="15.75">
      <c r="A4" s="87"/>
      <c r="B4" s="83" t="s">
        <v>290</v>
      </c>
      <c r="C4" s="84" t="s">
        <v>300</v>
      </c>
      <c r="D4" s="84" t="s">
        <v>294</v>
      </c>
      <c r="E4" s="84" t="s">
        <v>299</v>
      </c>
    </row>
    <row r="5" spans="1:5" ht="15.75">
      <c r="A5" s="86" t="s">
        <v>254</v>
      </c>
      <c r="B5" s="83" t="s">
        <v>291</v>
      </c>
      <c r="C5" s="84" t="s">
        <v>298</v>
      </c>
      <c r="D5" s="84" t="s">
        <v>299</v>
      </c>
      <c r="E5" s="84" t="s">
        <v>301</v>
      </c>
    </row>
    <row r="6" spans="1:5" ht="15.75">
      <c r="A6" s="87"/>
      <c r="B6" s="83" t="s">
        <v>292</v>
      </c>
      <c r="C6" s="84" t="s">
        <v>301</v>
      </c>
      <c r="D6" s="84" t="s">
        <v>300</v>
      </c>
      <c r="E6" s="84" t="s">
        <v>299</v>
      </c>
    </row>
    <row r="7" spans="1:5" ht="15.75">
      <c r="A7" s="86" t="s">
        <v>255</v>
      </c>
      <c r="B7" s="83" t="s">
        <v>293</v>
      </c>
      <c r="C7" s="84" t="s">
        <v>294</v>
      </c>
      <c r="D7" s="84" t="s">
        <v>295</v>
      </c>
      <c r="E7" s="84" t="s">
        <v>302</v>
      </c>
    </row>
    <row r="8" spans="1:5" ht="15.75">
      <c r="A8" s="88"/>
      <c r="B8" s="83" t="s">
        <v>293</v>
      </c>
      <c r="C8" s="84" t="s">
        <v>298</v>
      </c>
      <c r="D8" s="84" t="s">
        <v>299</v>
      </c>
      <c r="E8" s="84" t="s">
        <v>300</v>
      </c>
    </row>
    <row r="9" spans="1:5" ht="15.75">
      <c r="A9" s="88"/>
      <c r="B9" s="83" t="s">
        <v>303</v>
      </c>
      <c r="C9" s="84" t="s">
        <v>301</v>
      </c>
      <c r="D9" s="84" t="s">
        <v>300</v>
      </c>
      <c r="E9" s="84" t="s">
        <v>294</v>
      </c>
    </row>
    <row r="10" spans="1:5" ht="15.75">
      <c r="A10" s="88"/>
      <c r="B10" s="83" t="s">
        <v>303</v>
      </c>
      <c r="C10" s="84" t="s">
        <v>298</v>
      </c>
      <c r="D10" s="84" t="s">
        <v>299</v>
      </c>
      <c r="E10" s="84" t="s">
        <v>297</v>
      </c>
    </row>
    <row r="11" spans="1:5" ht="15.75">
      <c r="A11" s="87"/>
      <c r="B11" s="83" t="s">
        <v>304</v>
      </c>
      <c r="C11" s="84" t="s">
        <v>300</v>
      </c>
      <c r="D11" s="84" t="s">
        <v>294</v>
      </c>
      <c r="E11" s="84" t="s">
        <v>295</v>
      </c>
    </row>
    <row r="12" spans="1:5" ht="15.75">
      <c r="A12" s="86" t="s">
        <v>249</v>
      </c>
      <c r="B12" s="83" t="s">
        <v>291</v>
      </c>
      <c r="C12" s="84" t="s">
        <v>298</v>
      </c>
      <c r="D12" s="84" t="s">
        <v>299</v>
      </c>
      <c r="E12" s="84" t="s">
        <v>297</v>
      </c>
    </row>
    <row r="13" spans="1:5" ht="15.75">
      <c r="A13" s="87"/>
      <c r="B13" s="83" t="s">
        <v>303</v>
      </c>
      <c r="C13" s="84" t="s">
        <v>301</v>
      </c>
      <c r="D13" s="84" t="s">
        <v>300</v>
      </c>
      <c r="E13" s="84" t="s">
        <v>295</v>
      </c>
    </row>
    <row r="14" spans="1:5" ht="15.75">
      <c r="A14" s="86" t="s">
        <v>256</v>
      </c>
      <c r="B14" s="83" t="s">
        <v>305</v>
      </c>
      <c r="C14" s="84" t="s">
        <v>295</v>
      </c>
      <c r="D14" s="84" t="s">
        <v>298</v>
      </c>
      <c r="E14" s="84" t="s">
        <v>301</v>
      </c>
    </row>
    <row r="15" spans="1:5" ht="15.75">
      <c r="A15" s="87"/>
      <c r="B15" s="83" t="s">
        <v>291</v>
      </c>
      <c r="C15" s="84" t="s">
        <v>300</v>
      </c>
      <c r="D15" s="84" t="s">
        <v>294</v>
      </c>
      <c r="E15" s="84" t="s">
        <v>295</v>
      </c>
    </row>
    <row r="16" spans="1:5" ht="15.75">
      <c r="A16" s="84" t="s">
        <v>257</v>
      </c>
      <c r="B16" s="83" t="s">
        <v>306</v>
      </c>
      <c r="C16" s="84" t="s">
        <v>295</v>
      </c>
      <c r="D16" s="84" t="s">
        <v>298</v>
      </c>
      <c r="E16" s="84" t="s">
        <v>297</v>
      </c>
    </row>
    <row r="17" spans="1:5" ht="15.75">
      <c r="A17" s="86" t="s">
        <v>258</v>
      </c>
      <c r="B17" s="83" t="s">
        <v>307</v>
      </c>
      <c r="C17" s="84" t="s">
        <v>294</v>
      </c>
      <c r="D17" s="84" t="s">
        <v>295</v>
      </c>
      <c r="E17" s="84" t="s">
        <v>299</v>
      </c>
    </row>
    <row r="18" spans="1:5" ht="15.75">
      <c r="A18" s="87"/>
      <c r="B18" s="83" t="s">
        <v>308</v>
      </c>
      <c r="C18" s="84" t="s">
        <v>297</v>
      </c>
      <c r="D18" s="84" t="s">
        <v>301</v>
      </c>
      <c r="E18" s="84" t="s">
        <v>295</v>
      </c>
    </row>
    <row r="19" spans="1:5" ht="15.75">
      <c r="A19" s="84" t="s">
        <v>259</v>
      </c>
      <c r="B19" s="83" t="s">
        <v>303</v>
      </c>
      <c r="C19" s="84" t="s">
        <v>298</v>
      </c>
      <c r="D19" s="84" t="s">
        <v>299</v>
      </c>
      <c r="E19" s="84" t="s">
        <v>301</v>
      </c>
    </row>
    <row r="20" spans="1:5" ht="15.75">
      <c r="A20" s="86" t="s">
        <v>296</v>
      </c>
      <c r="B20" s="83" t="s">
        <v>291</v>
      </c>
      <c r="C20" s="84" t="s">
        <v>300</v>
      </c>
      <c r="D20" s="84" t="s">
        <v>294</v>
      </c>
      <c r="E20" s="84" t="s">
        <v>299</v>
      </c>
    </row>
    <row r="21" spans="1:5" ht="15.75">
      <c r="A21" s="87"/>
      <c r="B21" s="83" t="s">
        <v>293</v>
      </c>
      <c r="C21" s="84" t="s">
        <v>298</v>
      </c>
      <c r="D21" s="84" t="s">
        <v>299</v>
      </c>
      <c r="E21" s="84" t="s">
        <v>301</v>
      </c>
    </row>
    <row r="22" spans="1:5" ht="15.75">
      <c r="A22" s="86" t="s">
        <v>262</v>
      </c>
      <c r="B22" s="83" t="s">
        <v>312</v>
      </c>
      <c r="C22" s="84" t="s">
        <v>294</v>
      </c>
      <c r="D22" s="84" t="s">
        <v>295</v>
      </c>
      <c r="E22" s="84" t="s">
        <v>297</v>
      </c>
    </row>
    <row r="23" spans="1:5" ht="15.75">
      <c r="A23" s="87"/>
      <c r="B23" s="83" t="s">
        <v>313</v>
      </c>
      <c r="C23" s="84" t="s">
        <v>301</v>
      </c>
      <c r="D23" s="84" t="s">
        <v>300</v>
      </c>
      <c r="E23" s="84" t="s">
        <v>294</v>
      </c>
    </row>
    <row r="24" spans="1:5" ht="15.75">
      <c r="A24" s="86" t="s">
        <v>260</v>
      </c>
      <c r="B24" s="83" t="s">
        <v>309</v>
      </c>
      <c r="C24" s="84" t="s">
        <v>300</v>
      </c>
      <c r="D24" s="84" t="s">
        <v>294</v>
      </c>
      <c r="E24" s="84" t="s">
        <v>298</v>
      </c>
    </row>
    <row r="25" spans="1:5" ht="15.75">
      <c r="A25" s="88"/>
      <c r="B25" s="83" t="s">
        <v>309</v>
      </c>
      <c r="C25" s="84" t="s">
        <v>297</v>
      </c>
      <c r="D25" s="84" t="s">
        <v>301</v>
      </c>
      <c r="E25" s="84" t="s">
        <v>294</v>
      </c>
    </row>
    <row r="26" spans="1:5" ht="15.75">
      <c r="A26" s="88"/>
      <c r="B26" s="83" t="s">
        <v>309</v>
      </c>
      <c r="C26" s="84" t="s">
        <v>295</v>
      </c>
      <c r="D26" s="84" t="s">
        <v>298</v>
      </c>
      <c r="E26" s="84" t="s">
        <v>297</v>
      </c>
    </row>
    <row r="27" spans="1:5" ht="15.75">
      <c r="A27" s="88"/>
      <c r="B27" s="83" t="s">
        <v>311</v>
      </c>
      <c r="C27" s="84" t="s">
        <v>300</v>
      </c>
      <c r="D27" s="84" t="s">
        <v>294</v>
      </c>
      <c r="E27" s="84" t="s">
        <v>298</v>
      </c>
    </row>
    <row r="28" spans="1:5" ht="15.75">
      <c r="A28" s="88"/>
      <c r="B28" s="83" t="s">
        <v>311</v>
      </c>
      <c r="C28" s="84" t="s">
        <v>297</v>
      </c>
      <c r="D28" s="84" t="s">
        <v>301</v>
      </c>
      <c r="E28" s="84" t="s">
        <v>294</v>
      </c>
    </row>
    <row r="29" spans="1:5" ht="15.75">
      <c r="A29" s="87"/>
      <c r="B29" s="83" t="s">
        <v>311</v>
      </c>
      <c r="C29" s="84" t="s">
        <v>295</v>
      </c>
      <c r="D29" s="84" t="s">
        <v>298</v>
      </c>
      <c r="E29" s="84" t="s">
        <v>297</v>
      </c>
    </row>
    <row r="30" spans="1:5" ht="15.75">
      <c r="A30" s="84" t="s">
        <v>261</v>
      </c>
      <c r="B30" s="83" t="s">
        <v>292</v>
      </c>
      <c r="C30" s="84" t="s">
        <v>301</v>
      </c>
      <c r="D30" s="84" t="s">
        <v>300</v>
      </c>
      <c r="E30" s="84" t="s">
        <v>297</v>
      </c>
    </row>
    <row r="31" spans="1:5" ht="15.75">
      <c r="A31" s="84" t="s">
        <v>263</v>
      </c>
      <c r="B31" s="83" t="s">
        <v>313</v>
      </c>
      <c r="C31" s="84" t="s">
        <v>301</v>
      </c>
      <c r="D31" s="84" t="s">
        <v>300</v>
      </c>
      <c r="E31" s="84" t="s">
        <v>298</v>
      </c>
    </row>
    <row r="32" spans="1:5" ht="15.75">
      <c r="A32" s="86" t="s">
        <v>267</v>
      </c>
      <c r="B32" s="83" t="s">
        <v>315</v>
      </c>
      <c r="C32" s="84" t="s">
        <v>295</v>
      </c>
      <c r="D32" s="84" t="s">
        <v>298</v>
      </c>
      <c r="E32" s="84" t="s">
        <v>301</v>
      </c>
    </row>
    <row r="33" spans="1:5" ht="15.75">
      <c r="A33" s="87"/>
      <c r="B33" s="83"/>
      <c r="C33" s="84" t="s">
        <v>300</v>
      </c>
      <c r="D33" s="84" t="s">
        <v>300</v>
      </c>
      <c r="E33" s="84" t="s">
        <v>295</v>
      </c>
    </row>
    <row r="34" spans="1:5" ht="15.75">
      <c r="A34" s="86" t="s">
        <v>264</v>
      </c>
      <c r="B34" s="83" t="s">
        <v>314</v>
      </c>
      <c r="C34" s="84" t="s">
        <v>301</v>
      </c>
      <c r="D34" s="84" t="s">
        <v>300</v>
      </c>
      <c r="E34" s="84" t="s">
        <v>294</v>
      </c>
    </row>
    <row r="35" spans="1:5" ht="15.75">
      <c r="A35" s="87"/>
      <c r="B35" s="83" t="s">
        <v>316</v>
      </c>
      <c r="C35" s="84" t="s">
        <v>295</v>
      </c>
      <c r="D35" s="84" t="s">
        <v>298</v>
      </c>
      <c r="E35" s="84" t="s">
        <v>301</v>
      </c>
    </row>
    <row r="36" spans="1:5" ht="15.75">
      <c r="A36" s="86" t="s">
        <v>265</v>
      </c>
      <c r="B36" s="83" t="s">
        <v>291</v>
      </c>
      <c r="C36" s="84" t="s">
        <v>300</v>
      </c>
      <c r="D36" s="84" t="s">
        <v>294</v>
      </c>
      <c r="E36" s="84" t="s">
        <v>298</v>
      </c>
    </row>
    <row r="37" spans="1:5" ht="15.75">
      <c r="A37" s="87"/>
      <c r="B37" s="83" t="s">
        <v>291</v>
      </c>
      <c r="C37" s="84" t="s">
        <v>298</v>
      </c>
      <c r="D37" s="84" t="s">
        <v>299</v>
      </c>
      <c r="E37" s="84" t="s">
        <v>301</v>
      </c>
    </row>
    <row r="38" spans="1:5" ht="15.75">
      <c r="A38" s="86" t="s">
        <v>266</v>
      </c>
      <c r="B38" s="83" t="s">
        <v>293</v>
      </c>
      <c r="C38" s="84" t="s">
        <v>294</v>
      </c>
      <c r="D38" s="84" t="s">
        <v>295</v>
      </c>
      <c r="E38" s="84" t="s">
        <v>298</v>
      </c>
    </row>
    <row r="39" spans="1:5" ht="15.75">
      <c r="A39" s="88"/>
      <c r="B39" s="83" t="s">
        <v>293</v>
      </c>
      <c r="C39" s="84" t="s">
        <v>298</v>
      </c>
      <c r="D39" s="84" t="s">
        <v>299</v>
      </c>
      <c r="E39" s="84" t="s">
        <v>297</v>
      </c>
    </row>
    <row r="40" spans="1:5" ht="15.75">
      <c r="A40" s="88"/>
      <c r="B40" s="83" t="s">
        <v>303</v>
      </c>
      <c r="C40" s="84" t="s">
        <v>301</v>
      </c>
      <c r="D40" s="84" t="s">
        <v>300</v>
      </c>
      <c r="E40" s="84" t="s">
        <v>294</v>
      </c>
    </row>
    <row r="41" spans="1:5" ht="15.75">
      <c r="A41" s="88"/>
      <c r="B41" s="83" t="s">
        <v>317</v>
      </c>
      <c r="C41" s="84" t="s">
        <v>298</v>
      </c>
      <c r="D41" s="84" t="s">
        <v>299</v>
      </c>
      <c r="E41" s="84" t="s">
        <v>297</v>
      </c>
    </row>
    <row r="42" spans="1:5" ht="15.75">
      <c r="A42" s="88"/>
      <c r="B42" s="83" t="s">
        <v>318</v>
      </c>
      <c r="C42" s="84" t="s">
        <v>300</v>
      </c>
      <c r="D42" s="84" t="s">
        <v>294</v>
      </c>
      <c r="E42" s="84" t="s">
        <v>295</v>
      </c>
    </row>
    <row r="43" spans="1:5" ht="15.75">
      <c r="A43" s="87"/>
      <c r="B43" s="83" t="s">
        <v>318</v>
      </c>
      <c r="C43" s="84" t="s">
        <v>295</v>
      </c>
      <c r="D43" s="84" t="s">
        <v>298</v>
      </c>
      <c r="E43" s="84" t="s">
        <v>299</v>
      </c>
    </row>
    <row r="44" spans="1:5" ht="15.75">
      <c r="A44" s="86" t="s">
        <v>268</v>
      </c>
      <c r="B44" s="83" t="s">
        <v>319</v>
      </c>
      <c r="C44" s="84" t="s">
        <v>297</v>
      </c>
      <c r="D44" s="84" t="s">
        <v>301</v>
      </c>
      <c r="E44" s="84" t="s">
        <v>295</v>
      </c>
    </row>
    <row r="45" spans="1:5" ht="15.75">
      <c r="A45" s="88"/>
      <c r="B45" s="83" t="s">
        <v>320</v>
      </c>
      <c r="C45" s="84" t="s">
        <v>295</v>
      </c>
      <c r="D45" s="84" t="s">
        <v>298</v>
      </c>
      <c r="E45" s="84" t="s">
        <v>301</v>
      </c>
    </row>
    <row r="46" spans="1:5" ht="15.75">
      <c r="A46" s="87"/>
      <c r="B46" s="83" t="s">
        <v>321</v>
      </c>
      <c r="C46" s="84" t="s">
        <v>301</v>
      </c>
      <c r="D46" s="84" t="s">
        <v>300</v>
      </c>
      <c r="E46" s="84" t="s">
        <v>298</v>
      </c>
    </row>
    <row r="47" spans="1:5" ht="15.75">
      <c r="A47" s="86" t="s">
        <v>269</v>
      </c>
      <c r="B47" s="83" t="s">
        <v>288</v>
      </c>
      <c r="C47" s="84" t="s">
        <v>294</v>
      </c>
      <c r="D47" s="84" t="s">
        <v>295</v>
      </c>
      <c r="E47" s="84" t="s">
        <v>299</v>
      </c>
    </row>
    <row r="48" spans="1:5" ht="15.75">
      <c r="A48" s="88"/>
      <c r="B48" s="83" t="s">
        <v>322</v>
      </c>
      <c r="C48" s="84" t="s">
        <v>301</v>
      </c>
      <c r="D48" s="84" t="s">
        <v>300</v>
      </c>
      <c r="E48" s="84" t="s">
        <v>298</v>
      </c>
    </row>
    <row r="49" spans="1:5" ht="15.75">
      <c r="A49" s="88"/>
      <c r="B49" s="83" t="s">
        <v>289</v>
      </c>
      <c r="C49" s="84" t="s">
        <v>298</v>
      </c>
      <c r="D49" s="84" t="s">
        <v>299</v>
      </c>
      <c r="E49" s="84" t="s">
        <v>300</v>
      </c>
    </row>
    <row r="50" spans="1:5" ht="15.75">
      <c r="A50" s="87"/>
      <c r="B50" s="83" t="s">
        <v>323</v>
      </c>
      <c r="C50" s="84" t="s">
        <v>295</v>
      </c>
      <c r="D50" s="84" t="s">
        <v>298</v>
      </c>
      <c r="E50" s="84" t="s">
        <v>297</v>
      </c>
    </row>
    <row r="51" spans="1:5" ht="15.75">
      <c r="A51" s="86" t="s">
        <v>270</v>
      </c>
      <c r="B51" s="83" t="s">
        <v>324</v>
      </c>
      <c r="C51" s="84" t="s">
        <v>299</v>
      </c>
      <c r="D51" s="84" t="s">
        <v>297</v>
      </c>
      <c r="E51" s="84" t="s">
        <v>298</v>
      </c>
    </row>
    <row r="52" spans="1:5" ht="15.75">
      <c r="A52" s="87"/>
      <c r="B52" s="83" t="s">
        <v>325</v>
      </c>
      <c r="C52" s="84" t="s">
        <v>295</v>
      </c>
      <c r="D52" s="84" t="s">
        <v>298</v>
      </c>
      <c r="E52" s="84" t="s">
        <v>294</v>
      </c>
    </row>
    <row r="53" spans="1:5" ht="15.75">
      <c r="A53" s="86" t="s">
        <v>271</v>
      </c>
      <c r="B53" s="83" t="s">
        <v>326</v>
      </c>
      <c r="C53" s="84" t="s">
        <v>300</v>
      </c>
      <c r="D53" s="84" t="s">
        <v>294</v>
      </c>
      <c r="E53" s="84" t="s">
        <v>298</v>
      </c>
    </row>
    <row r="54" spans="1:5" ht="15.75">
      <c r="A54" s="88"/>
      <c r="B54" s="83" t="s">
        <v>326</v>
      </c>
      <c r="C54" s="84" t="s">
        <v>297</v>
      </c>
      <c r="D54" s="84" t="s">
        <v>301</v>
      </c>
      <c r="E54" s="84" t="s">
        <v>294</v>
      </c>
    </row>
    <row r="55" spans="1:5" ht="15.75">
      <c r="A55" s="87"/>
      <c r="B55" s="83" t="s">
        <v>326</v>
      </c>
      <c r="C55" s="84" t="s">
        <v>295</v>
      </c>
      <c r="D55" s="84" t="s">
        <v>298</v>
      </c>
      <c r="E55" s="84" t="s">
        <v>297</v>
      </c>
    </row>
    <row r="56" spans="1:5" ht="15.75">
      <c r="A56" s="86" t="s">
        <v>273</v>
      </c>
      <c r="B56" s="83" t="s">
        <v>327</v>
      </c>
      <c r="C56" s="84" t="s">
        <v>301</v>
      </c>
      <c r="D56" s="84" t="s">
        <v>300</v>
      </c>
      <c r="E56" s="84" t="s">
        <v>294</v>
      </c>
    </row>
    <row r="57" spans="1:5" ht="15.75">
      <c r="A57" s="87"/>
      <c r="B57" s="83" t="s">
        <v>313</v>
      </c>
      <c r="C57" s="84" t="s">
        <v>301</v>
      </c>
      <c r="D57" s="84" t="s">
        <v>300</v>
      </c>
      <c r="E57" s="84" t="s">
        <v>297</v>
      </c>
    </row>
    <row r="58" spans="1:5" ht="15.75">
      <c r="A58" s="86" t="s">
        <v>275</v>
      </c>
      <c r="B58" s="83" t="s">
        <v>315</v>
      </c>
      <c r="C58" s="84" t="s">
        <v>295</v>
      </c>
      <c r="D58" s="84" t="s">
        <v>300</v>
      </c>
      <c r="E58" s="84" t="s">
        <v>295</v>
      </c>
    </row>
    <row r="59" spans="1:5" ht="15.75">
      <c r="A59" s="87"/>
      <c r="B59" s="83" t="s">
        <v>292</v>
      </c>
      <c r="C59" s="84" t="s">
        <v>301</v>
      </c>
      <c r="D59" s="84" t="s">
        <v>298</v>
      </c>
      <c r="E59" s="84" t="s">
        <v>299</v>
      </c>
    </row>
    <row r="60" spans="1:5" ht="15.75">
      <c r="A60" s="86" t="s">
        <v>272</v>
      </c>
      <c r="B60" s="83" t="s">
        <v>328</v>
      </c>
      <c r="C60" s="84" t="s">
        <v>301</v>
      </c>
      <c r="D60" s="84" t="s">
        <v>300</v>
      </c>
      <c r="E60" s="84" t="s">
        <v>298</v>
      </c>
    </row>
    <row r="61" spans="1:5" ht="15.75">
      <c r="A61" s="88"/>
      <c r="B61" s="83" t="s">
        <v>325</v>
      </c>
      <c r="C61" s="84" t="s">
        <v>295</v>
      </c>
      <c r="D61" s="84" t="s">
        <v>298</v>
      </c>
      <c r="E61" s="84" t="s">
        <v>300</v>
      </c>
    </row>
    <row r="62" spans="1:5" ht="15.75">
      <c r="A62" s="88"/>
      <c r="B62" s="83" t="s">
        <v>329</v>
      </c>
      <c r="C62" s="84" t="s">
        <v>297</v>
      </c>
      <c r="D62" s="84" t="s">
        <v>301</v>
      </c>
      <c r="E62" s="84" t="s">
        <v>295</v>
      </c>
    </row>
    <row r="63" spans="1:5" ht="15.75">
      <c r="A63" s="87"/>
      <c r="B63" s="83" t="s">
        <v>324</v>
      </c>
      <c r="C63" s="84" t="s">
        <v>299</v>
      </c>
      <c r="D63" s="84" t="s">
        <v>297</v>
      </c>
      <c r="E63" s="84" t="s">
        <v>295</v>
      </c>
    </row>
    <row r="64" spans="1:5" ht="15.75">
      <c r="A64" s="86" t="s">
        <v>250</v>
      </c>
      <c r="B64" s="83" t="s">
        <v>292</v>
      </c>
      <c r="C64" s="84" t="s">
        <v>301</v>
      </c>
      <c r="D64" s="84" t="s">
        <v>300</v>
      </c>
      <c r="E64" s="84" t="s">
        <v>295</v>
      </c>
    </row>
    <row r="65" spans="1:5" ht="15.75">
      <c r="A65" s="87"/>
      <c r="B65" s="83" t="s">
        <v>330</v>
      </c>
      <c r="C65" s="84" t="s">
        <v>295</v>
      </c>
      <c r="D65" s="84" t="s">
        <v>298</v>
      </c>
      <c r="E65" s="84" t="s">
        <v>297</v>
      </c>
    </row>
    <row r="66" spans="1:5" ht="15.75">
      <c r="A66" s="86" t="s">
        <v>274</v>
      </c>
      <c r="B66" s="83" t="s">
        <v>332</v>
      </c>
      <c r="C66" s="84" t="s">
        <v>295</v>
      </c>
      <c r="D66" s="84" t="s">
        <v>298</v>
      </c>
      <c r="E66" s="84" t="s">
        <v>299</v>
      </c>
    </row>
    <row r="67" spans="1:5" ht="15.75">
      <c r="A67" s="88"/>
      <c r="B67" s="83" t="s">
        <v>324</v>
      </c>
      <c r="C67" s="84" t="s">
        <v>299</v>
      </c>
      <c r="D67" s="84" t="s">
        <v>297</v>
      </c>
      <c r="E67" s="84" t="s">
        <v>300</v>
      </c>
    </row>
    <row r="68" spans="1:5" ht="15.75">
      <c r="A68" s="87"/>
      <c r="B68" s="83" t="s">
        <v>333</v>
      </c>
      <c r="C68" s="84" t="s">
        <v>301</v>
      </c>
      <c r="D68" s="84" t="s">
        <v>300</v>
      </c>
      <c r="E68" s="84" t="s">
        <v>295</v>
      </c>
    </row>
    <row r="69" spans="1:5" ht="15.75">
      <c r="A69" s="86" t="s">
        <v>276</v>
      </c>
      <c r="B69" s="83" t="s">
        <v>315</v>
      </c>
      <c r="C69" s="84" t="s">
        <v>295</v>
      </c>
      <c r="D69" s="84" t="s">
        <v>298</v>
      </c>
      <c r="E69" s="84" t="s">
        <v>297</v>
      </c>
    </row>
    <row r="70" spans="1:5" ht="15.75">
      <c r="A70" s="87"/>
      <c r="B70" s="83" t="s">
        <v>292</v>
      </c>
      <c r="C70" s="84" t="s">
        <v>301</v>
      </c>
      <c r="D70" s="84" t="s">
        <v>300</v>
      </c>
      <c r="E70" s="84" t="s">
        <v>299</v>
      </c>
    </row>
    <row r="71" spans="1:5" ht="15.75">
      <c r="A71" s="86" t="s">
        <v>278</v>
      </c>
      <c r="B71" s="83" t="s">
        <v>315</v>
      </c>
      <c r="C71" s="84" t="s">
        <v>295</v>
      </c>
      <c r="D71" s="84" t="s">
        <v>310</v>
      </c>
      <c r="E71" s="84" t="s">
        <v>299</v>
      </c>
    </row>
    <row r="72" spans="1:5" ht="15.75">
      <c r="A72" s="87"/>
      <c r="B72" s="83" t="s">
        <v>292</v>
      </c>
      <c r="C72" s="84" t="s">
        <v>301</v>
      </c>
      <c r="D72" s="84" t="s">
        <v>300</v>
      </c>
      <c r="E72" s="84" t="s">
        <v>298</v>
      </c>
    </row>
    <row r="73" spans="1:5" ht="15.75">
      <c r="A73" s="86" t="s">
        <v>251</v>
      </c>
      <c r="B73" s="83" t="s">
        <v>292</v>
      </c>
      <c r="C73" s="84" t="s">
        <v>301</v>
      </c>
      <c r="D73" s="84" t="s">
        <v>300</v>
      </c>
      <c r="E73" s="84" t="s">
        <v>301</v>
      </c>
    </row>
    <row r="74" spans="1:5" ht="15.75">
      <c r="A74" s="87"/>
      <c r="B74" s="83" t="s">
        <v>334</v>
      </c>
      <c r="C74" s="84" t="s">
        <v>300</v>
      </c>
      <c r="D74" s="84" t="s">
        <v>294</v>
      </c>
      <c r="E74" s="84" t="s">
        <v>298</v>
      </c>
    </row>
    <row r="75" spans="1:5" ht="15.75">
      <c r="A75" s="86" t="s">
        <v>282</v>
      </c>
      <c r="B75" s="83" t="s">
        <v>335</v>
      </c>
      <c r="C75" s="84" t="s">
        <v>297</v>
      </c>
      <c r="D75" s="84" t="s">
        <v>301</v>
      </c>
      <c r="E75" s="84" t="s">
        <v>294</v>
      </c>
    </row>
    <row r="76" spans="1:5" ht="15.75">
      <c r="A76" s="88"/>
      <c r="B76" s="83" t="s">
        <v>332</v>
      </c>
      <c r="C76" s="84" t="s">
        <v>295</v>
      </c>
      <c r="D76" s="84" t="s">
        <v>298</v>
      </c>
      <c r="E76" s="84" t="s">
        <v>297</v>
      </c>
    </row>
    <row r="77" spans="1:5" ht="15.75">
      <c r="A77" s="87"/>
      <c r="B77" s="83" t="s">
        <v>337</v>
      </c>
      <c r="C77" s="84" t="s">
        <v>301</v>
      </c>
      <c r="D77" s="84" t="s">
        <v>300</v>
      </c>
      <c r="E77" s="84" t="s">
        <v>295</v>
      </c>
    </row>
    <row r="78" spans="1:5" ht="15.75">
      <c r="A78" s="86" t="s">
        <v>279</v>
      </c>
      <c r="B78" s="83" t="s">
        <v>307</v>
      </c>
      <c r="C78" s="84" t="s">
        <v>294</v>
      </c>
      <c r="D78" s="84" t="s">
        <v>295</v>
      </c>
      <c r="E78" s="84" t="s">
        <v>301</v>
      </c>
    </row>
    <row r="79" spans="1:5" ht="15.75">
      <c r="A79" s="87"/>
      <c r="B79" s="83" t="s">
        <v>308</v>
      </c>
      <c r="C79" s="84" t="s">
        <v>297</v>
      </c>
      <c r="D79" s="84" t="s">
        <v>301</v>
      </c>
      <c r="E79" s="84" t="s">
        <v>298</v>
      </c>
    </row>
    <row r="80" spans="1:5" ht="15.75">
      <c r="A80" s="86" t="s">
        <v>280</v>
      </c>
      <c r="B80" s="83" t="s">
        <v>327</v>
      </c>
      <c r="C80" s="84" t="s">
        <v>301</v>
      </c>
      <c r="D80" s="84" t="s">
        <v>300</v>
      </c>
      <c r="E80" s="84" t="s">
        <v>299</v>
      </c>
    </row>
    <row r="81" spans="1:5" ht="15.75">
      <c r="A81" s="88"/>
      <c r="B81" s="83" t="s">
        <v>289</v>
      </c>
      <c r="C81" s="84" t="s">
        <v>298</v>
      </c>
      <c r="D81" s="84" t="s">
        <v>299</v>
      </c>
      <c r="E81" s="84" t="s">
        <v>301</v>
      </c>
    </row>
    <row r="82" spans="1:5" ht="15.75">
      <c r="A82" s="87"/>
      <c r="B82" s="83" t="s">
        <v>323</v>
      </c>
      <c r="C82" s="84" t="s">
        <v>295</v>
      </c>
      <c r="D82" s="84" t="s">
        <v>298</v>
      </c>
      <c r="E82" s="84" t="s">
        <v>300</v>
      </c>
    </row>
    <row r="83" spans="1:5" ht="15.75">
      <c r="A83" s="86" t="s">
        <v>277</v>
      </c>
      <c r="B83" s="83" t="s">
        <v>335</v>
      </c>
      <c r="C83" s="84" t="s">
        <v>297</v>
      </c>
      <c r="D83" s="84" t="s">
        <v>301</v>
      </c>
      <c r="E83" s="84" t="s">
        <v>298</v>
      </c>
    </row>
    <row r="84" spans="1:5" ht="15.75">
      <c r="A84" s="87"/>
      <c r="B84" s="83" t="s">
        <v>333</v>
      </c>
      <c r="C84" s="84" t="s">
        <v>301</v>
      </c>
      <c r="D84" s="84" t="s">
        <v>300</v>
      </c>
      <c r="E84" s="84" t="s">
        <v>299</v>
      </c>
    </row>
    <row r="85" spans="1:5" ht="15.75">
      <c r="A85" s="84" t="s">
        <v>281</v>
      </c>
      <c r="B85" s="83" t="s">
        <v>313</v>
      </c>
      <c r="C85" s="84" t="s">
        <v>301</v>
      </c>
      <c r="D85" s="84" t="s">
        <v>300</v>
      </c>
      <c r="E85" s="84" t="s">
        <v>295</v>
      </c>
    </row>
    <row r="86" spans="1:5" ht="15.75">
      <c r="A86" s="86" t="s">
        <v>283</v>
      </c>
      <c r="B86" s="83" t="s">
        <v>338</v>
      </c>
      <c r="C86" s="84" t="s">
        <v>301</v>
      </c>
      <c r="D86" s="84" t="s">
        <v>300</v>
      </c>
      <c r="E86" s="84" t="s">
        <v>294</v>
      </c>
    </row>
    <row r="87" spans="1:5" ht="15.75">
      <c r="A87" s="87"/>
      <c r="B87" s="83" t="s">
        <v>314</v>
      </c>
      <c r="C87" s="84" t="s">
        <v>295</v>
      </c>
      <c r="D87" s="84" t="s">
        <v>302</v>
      </c>
      <c r="E87" s="84" t="s">
        <v>297</v>
      </c>
    </row>
    <row r="88" spans="1:5" ht="15.75">
      <c r="A88" s="84" t="s">
        <v>284</v>
      </c>
      <c r="B88" s="83" t="s">
        <v>333</v>
      </c>
      <c r="C88" s="84" t="s">
        <v>301</v>
      </c>
      <c r="D88" s="84" t="s">
        <v>300</v>
      </c>
      <c r="E88" s="84" t="s">
        <v>299</v>
      </c>
    </row>
    <row r="89" spans="1:5" ht="15.75">
      <c r="A89" s="86" t="s">
        <v>252</v>
      </c>
      <c r="B89" s="83" t="s">
        <v>335</v>
      </c>
      <c r="C89" s="84" t="s">
        <v>297</v>
      </c>
      <c r="D89" s="84" t="s">
        <v>301</v>
      </c>
      <c r="E89" s="84" t="s">
        <v>294</v>
      </c>
    </row>
    <row r="90" spans="1:5" ht="15.75">
      <c r="A90" s="88"/>
      <c r="B90" s="83" t="s">
        <v>331</v>
      </c>
      <c r="C90" s="84" t="s">
        <v>295</v>
      </c>
      <c r="D90" s="84" t="s">
        <v>298</v>
      </c>
      <c r="E90" s="84" t="s">
        <v>297</v>
      </c>
    </row>
    <row r="91" spans="1:5" ht="15.75">
      <c r="A91" s="87"/>
      <c r="B91" s="83" t="s">
        <v>336</v>
      </c>
      <c r="C91" s="84" t="s">
        <v>301</v>
      </c>
      <c r="D91" s="84" t="s">
        <v>300</v>
      </c>
      <c r="E91" s="84" t="s">
        <v>295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&amp;LHeung A Shipping&amp;RT/S PUSAN to Japan port Schedule</oddHeader>
    <oddFooter>&amp;L&amp;D&amp;C第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mavisman</dc:creator>
  <cp:keywords/>
  <dc:description/>
  <cp:lastModifiedBy>CST1</cp:lastModifiedBy>
  <cp:lastPrinted>2024-04-17T07:43:46Z</cp:lastPrinted>
  <dcterms:created xsi:type="dcterms:W3CDTF">2006-02-24T11:07:28Z</dcterms:created>
  <dcterms:modified xsi:type="dcterms:W3CDTF">2024-04-17T09:26:49Z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